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63d66474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tamo" sheetId="1" r:id="R758814faeae8473f"/>
    <x:sheet xmlns:r="http://schemas.openxmlformats.org/officeDocument/2006/relationships" name="Calendario" sheetId="2" r:id="R5874d9882c0146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$&quot;#,##0.00;(&quot;$&quot;#,##0.00);&quot;$&quot;0.00"/>
    <x:numFmt numFmtId="201" formatCode="0.00&quot;%&quot;"/>
    <x:numFmt numFmtId="202" formatCode="0&quot;%&quot;"/>
    <x:numFmt numFmtId="203" formatCode="0"/>
    <x:numFmt numFmtId="204" formatCode="0.0000%"/>
    <x:numFmt numFmtId="205" formatCode="#,##0"/>
  </x:numFmts>
  <x:fonts count="10">
    <x:font>
      <x:sz val="11"/>
      <x:name val="Carlito"/>
    </x:font>
    <x:font>
      <x:sz val="11"/>
      <x:color rgb="FF172A21"/>
      <x:name val="Arial"/>
    </x:font>
    <x:font>
      <x:b/>
      <x:sz val="16"/>
      <x:color rgb="FF183D31"/>
      <x:name val="Arial"/>
    </x:font>
    <x:font>
      <x:sz val="10"/>
      <x:color rgb="FF616C66"/>
      <x:name val="Arial"/>
    </x:font>
    <x:font>
      <x:b/>
      <x:sz val="10"/>
      <x:color rgb="FFFFFFFF"/>
      <x:name val="Arial"/>
    </x:font>
    <x:font>
      <x:sz val="11"/>
      <x:color rgb="FF1457B8"/>
      <x:name val="Arial"/>
    </x:font>
    <x:font>
      <x:sz val="10"/>
      <x:color rgb="FF172A21"/>
      <x:name val="Arial"/>
    </x:font>
    <x:font>
      <x:b/>
      <x:sz val="11"/>
      <x:color rgb="FF172A21"/>
      <x:name val="Arial"/>
    </x:font>
    <x:font>
      <x:b/>
      <x:sz val="10"/>
      <x:color rgb="FF183D3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3D31"/>
      </x:patternFill>
    </x:fill>
    <x:fill>
      <x:patternFill patternType="solid">
        <x:fgColor rgb="FFFFF3C4"/>
      </x:patternFill>
    </x:fill>
    <x:fill>
      <x:patternFill patternType="solid">
        <x:fgColor rgb="FFEAF1D5"/>
      </x:patternFill>
    </x:fill>
    <x:fill>
      <x:patternFill patternType="solid">
        <x:fgColor rgb="FFF1F5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D31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3" fontId="5" fillId="3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5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22C25"/>
      </x:font>
      <x:fill>
        <x:patternFill patternType="solid">
          <x:bgColor rgb="FFFBE6E4"/>
        </x:patternFill>
      </x:fill>
    </x:dxf>
    <x:dxf>
      <x:fill>
        <x:patternFill patternType="solid">
          <x:bgColor rgb="FFF6F8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365de07934fe7" /><Relationship Type="http://schemas.openxmlformats.org/officeDocument/2006/relationships/theme" Target="/xl/theme/theme1.xml" Id="R12d75086597d476f" /><Relationship Type="http://schemas.openxmlformats.org/officeDocument/2006/relationships/sharedStrings" Target="/xl/sharedStrings.xml" Id="R4287c938df45489b" /><Relationship Type="http://schemas.openxmlformats.org/officeDocument/2006/relationships/worksheet" Target="/xl/worksheets/sheet1.xml" Id="R758814faeae8473f" /><Relationship Type="http://schemas.openxmlformats.org/officeDocument/2006/relationships/worksheet" Target="/xl/worksheets/sheet2.xml" Id="R5874d9882c0146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D31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4" hidden="0" customWidth="1"/>
    <x:col min="4" max="4" width="34" hidden="0" customWidth="1"/>
    <x:col min="5" max="5" width="22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Tabla de amortización</x:v>
      </x:c>
      <x:c r="B2" s="3"/>
      <x:c r="C2" s="3"/>
      <x:c r="D2" s="3"/>
      <x:c r="E2" s="3"/>
    </x:row>
    <x:row r="3" ht="23" customHeight="1">
      <x:c r="A3" s="4"/>
      <x:c r="B3" s="4"/>
      <x:c r="C3" s="4"/>
      <x:c r="D3" s="4"/>
      <x:c r="E3" s="4"/>
    </x:row>
    <x:row r="4" ht="23" customHeight="1">
      <x:c r="A4" s="5" t="str">
        <x:v>PesoNova México. Edita las celdas amarillas. Importes en MXN.</x:v>
      </x:c>
      <x:c r="B4" s="5"/>
      <x:c r="C4" s="5"/>
      <x:c r="D4" s="5"/>
      <x:c r="E4" s="5"/>
    </x:row>
    <x:row r="5" ht="23" customHeight="1">
      <x:c r="A5" s="2"/>
      <x:c r="B5" s="2"/>
      <x:c r="C5" s="2"/>
      <x:c r="D5" s="2"/>
      <x:c r="E5" s="2"/>
    </x:row>
    <x:row r="6" ht="26" customHeight="1">
      <x:c r="A6" s="7" t="str">
        <x:v>DATOS DEL PRÉSTAMO</x:v>
      </x:c>
      <x:c r="B6" s="7" t="str">
        <x:v>VALOR EDITABLE</x:v>
      </x:c>
      <x:c r="C6" s="2"/>
      <x:c r="D6" s="7" t="str">
        <x:v>RESULTADO</x:v>
      </x:c>
      <x:c r="E6" s="7" t="str">
        <x:v>MXN / DÍAS</x:v>
      </x:c>
    </x:row>
    <x:row r="7" ht="23" customHeight="1">
      <x:c r="A7" s="2" t="str">
        <x:v>Capital del crédito</x:v>
      </x:c>
      <x:c r="B7" s="11" t="n">
        <x:v>10000</x:v>
      </x:c>
      <x:c r="C7" s="2"/>
      <x:c r="D7" s="2" t="str">
        <x:v>Dinero recibido</x:v>
      </x:c>
      <x:c r="E7" s="20" t="n">
        <x:f>IF($B$18&lt;&gt;"Listo","Revisa datos",ROUND(B7-IF(B15="Descontada",B14,0),2))</x:f>
        <x:v>9700</x:v>
      </x:c>
    </x:row>
    <x:row r="8" ht="23" customHeight="1">
      <x:c r="A8" s="2" t="str">
        <x:v>Tasa nominal anual (escribe 24 = 24%)</x:v>
      </x:c>
      <x:c r="B8" s="12" t="n">
        <x:v>24</x:v>
      </x:c>
      <x:c r="C8" s="2"/>
      <x:c r="D8" s="2" t="str">
        <x:v>Intereses totales</x:v>
      </x:c>
      <x:c r="E8" s="20" t="n">
        <x:f>IF($B$18&lt;&gt;"Listo","Revisa datos",ROUND(SUM('Calendario'!E5:E364),2))</x:f>
        <x:v>663.73</x:v>
      </x:c>
    </x:row>
    <x:row r="9" ht="23" customHeight="1">
      <x:c r="A9" s="2" t="str">
        <x:v>Número de pagos (1 a 360)</x:v>
      </x:c>
      <x:c r="B9" s="14" t="n">
        <x:v>12</x:v>
      </x:c>
      <x:c r="C9" s="2"/>
      <x:c r="D9" s="2" t="str">
        <x:v>IVA sobre intereses</x:v>
      </x:c>
      <x:c r="E9" s="20" t="n">
        <x:f>IF($B$18&lt;&gt;"Listo","Revisa datos",ROUND(SUM('Calendario'!F5:F364),2))</x:f>
        <x:v>106.19</x:v>
      </x:c>
    </x:row>
    <x:row r="10" ht="23" customHeight="1">
      <x:c r="A10" s="2" t="str">
        <x:v>Días entre pagos (7, 15 o 30)</x:v>
      </x:c>
      <x:c r="B10" s="14" t="n">
        <x:v>15</x:v>
      </x:c>
      <x:c r="C10" s="2"/>
      <x:c r="D10" s="2" t="str">
        <x:v>Comisión inicial</x:v>
      </x:c>
      <x:c r="E10" s="20" t="n">
        <x:f>IF($B$18&lt;&gt;"Listo","Revisa datos",B14)</x:f>
        <x:v>300</x:v>
      </x:c>
    </x:row>
    <x:row r="11" ht="23" customHeight="1">
      <x:c r="A11" s="2" t="str">
        <x:v>Base anual (360 o 365 días)</x:v>
      </x:c>
      <x:c r="B11" s="14" t="n">
        <x:v>360</x:v>
      </x:c>
      <x:c r="C11" s="2"/>
      <x:c r="D11" s="21" t="str">
        <x:v>Total de pagos del calendario</x:v>
      </x:c>
      <x:c r="E11" s="23" t="n">
        <x:f>IF($B$18&lt;&gt;"Listo","Revisa datos",ROUND(SUM('Calendario'!G5:G364),2))</x:f>
        <x:v>10769.92</x:v>
      </x:c>
    </x:row>
    <x:row r="12" ht="23" customHeight="1">
      <x:c r="A12" s="2" t="str">
        <x:v>IVA sobre intereses (0 o 16%)</x:v>
      </x:c>
      <x:c r="B12" s="13" t="n">
        <x:v>16</x:v>
      </x:c>
      <x:c r="C12" s="2"/>
      <x:c r="D12" s="21" t="str">
        <x:v>Desembolso total</x:v>
      </x:c>
      <x:c r="E12" s="23" t="n">
        <x:f>IF($B$18&lt;&gt;"Listo","Revisa datos",ROUND(E11+IF(B15="Aparte",B14,0),2))</x:f>
        <x:v>10769.92</x:v>
      </x:c>
    </x:row>
    <x:row r="13" ht="23" customHeight="1">
      <x:c r="A13" s="2" t="str">
        <x:v>Método de amortización</x:v>
      </x:c>
      <x:c r="B13" s="10" t="str">
        <x:v>Pagos iguales</x:v>
      </x:c>
      <x:c r="C13" s="2"/>
      <x:c r="D13" s="21" t="str">
        <x:v>Costo sobre lo recibido</x:v>
      </x:c>
      <x:c r="E13" s="23" t="n">
        <x:f>IF($B$18&lt;&gt;"Listo","Revisa datos",ROUND(E12-E7,2))</x:f>
        <x:v>1069.92</x:v>
      </x:c>
    </x:row>
    <x:row r="14" ht="23" customHeight="1">
      <x:c r="A14" s="2" t="str">
        <x:v>Comisión inicial con impuestos</x:v>
      </x:c>
      <x:c r="B14" s="11" t="n">
        <x:v>300</x:v>
      </x:c>
      <x:c r="C14" s="2"/>
      <x:c r="D14" s="2" t="str">
        <x:v>Primer pago</x:v>
      </x:c>
      <x:c r="E14" s="20" t="n">
        <x:f>IF($B$18&lt;&gt;"Listo","Revisa datos",'Calendario'!G5)</x:f>
        <x:v>897.49</x:v>
      </x:c>
    </x:row>
    <x:row r="15" ht="23" customHeight="1">
      <x:c r="A15" s="2" t="str">
        <x:v>Cobro de la comisión</x:v>
      </x:c>
      <x:c r="B15" s="10" t="str">
        <x:v>Descontada</x:v>
      </x:c>
      <x:c r="C15" s="2"/>
      <x:c r="D15" s="2" t="str">
        <x:v>Último pago</x:v>
      </x:c>
      <x:c r="E15" s="20" t="n">
        <x:f>IF($B$18&lt;&gt;"Listo","Revisa datos",INDEX('Calendario'!G5:G364,B9))</x:f>
        <x:v>897.53</x:v>
      </x:c>
    </x:row>
    <x:row r="16" ht="23" customHeight="1">
      <x:c r="A16" s="2"/>
      <x:c r="B16" s="2"/>
      <x:c r="C16" s="2"/>
      <x:c r="D16" s="2" t="str">
        <x:v>Duración en días</x:v>
      </x:c>
      <x:c r="E16" s="17" t="n">
        <x:f>IF($B$18&lt;&gt;"Listo","Revisa datos",B9*B10)</x:f>
        <x:v>180</x:v>
      </x:c>
    </x:row>
    <x:row r="17" ht="23" customHeight="1">
      <x:c r="A17" s="2" t="str">
        <x:v>Datos introducidos</x:v>
      </x:c>
      <x:c r="B17" s="15" t="str">
        <x:f>IF(COUNT(B7:B12,B14)&lt;&gt;7,"Faltan números",IF(OR(B7&lt;100,B7&gt;10000000,B7&lt;&gt;ROUND(B7,2),B8&lt;0,B8&gt;300,B8&lt;&gt;ROUND(B8,2),B9&lt;1,B9&gt;360,B9&lt;&gt;INT(B9),AND(B10&lt;&gt;7,B10&lt;&gt;15,B10&lt;&gt;30),AND(B11&lt;&gt;360,B11&lt;&gt;365),AND(B12&lt;&gt;0,B12&lt;&gt;16),B14&lt;0,B14&gt;10000000,B14&lt;&gt;ROUND(B14,2),AND(B13&lt;&gt;"Pagos iguales",B13&lt;&gt;"Capital igual"),AND(B15&lt;&gt;"Descontada",B15&lt;&gt;"Aparte"),AND(B15="Descontada",B14&gt;=B7)),"Revisa los datos","Datos válidos"))</x:f>
        <x:v>Datos válidos</x:v>
      </x:c>
      <x:c r="C17" s="2"/>
      <x:c r="D17" s="2"/>
      <x:c r="E17" s="2"/>
    </x:row>
    <x:row r="18" ht="23" customHeight="1">
      <x:c r="A18" s="2" t="str">
        <x:v>Estado del cálculo</x:v>
      </x:c>
      <x:c r="B18" s="15" t="str">
        <x:f>IF(B17&lt;&gt;"Datos válidos","Revisa los datos",IF(AND(B13="Pagos iguales",B8&gt;0,B9&gt;1,B22-ROUND(ROUND(B7*100,0)*ROUND(B8*100,0)*B10/(10000*B11),0)-ROUND(ROUND(ROUND(B7*100,0)*ROUND(B8*100,0)*B10/(10000*B11),0)*B12/100,0)&lt;=0),"Reduce plazo o tasa","Listo"))</x:f>
        <x:v>Listo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15" t="str">
        <x:v>Tasa por periodo</x:v>
      </x:c>
      <x:c r="B20" s="18" t="n">
        <x:f>IF(B17&lt;&gt;"Datos válidos","",B8/100*B10/B11)</x:f>
        <x:v>0.009999999999999998</x:v>
      </x:c>
      <x:c r="C20" s="2"/>
      <x:c r="D20" s="2"/>
      <x:c r="E20" s="2"/>
    </x:row>
    <x:row r="21" ht="23" customHeight="1">
      <x:c r="A21" s="15" t="str">
        <x:v>Tasa por periodo con IVA</x:v>
      </x:c>
      <x:c r="B21" s="18" t="n">
        <x:f>IF(B17&lt;&gt;"Datos válidos","",B20*(1+B12/100))</x:f>
        <x:v>0.011599999999999997</x:v>
      </x:c>
      <x:c r="C21" s="2"/>
      <x:c r="D21" s="2"/>
      <x:c r="E21" s="2"/>
    </x:row>
    <x:row r="22" ht="23" customHeight="1">
      <x:c r="A22" s="15" t="str">
        <x:v>Cuota teórica redondeada (centavos)</x:v>
      </x:c>
      <x:c r="B22" s="19" t="n">
        <x:f>IF(B17&lt;&gt;"Datos válidos","",IF(B21=0,ROUND(B7*100/B9,0),ROUND(B7*100*B21/(1-(1+B21)^(-B9)),0)))</x:f>
        <x:v>89749</x:v>
      </x:c>
      <x:c r="C22" s="2"/>
      <x:c r="D22" s="2"/>
      <x:c r="E22" s="2"/>
    </x:row>
    <x:row r="23" ht="23" customHeight="1">
      <x:c r="A23" s="15" t="str">
        <x:v>Capital base por pago (centavos)</x:v>
      </x:c>
      <x:c r="B23" s="19" t="n">
        <x:f>IF(B17&lt;&gt;"Datos válidos","",INT(ROUND(B7*100,0)/B9))</x:f>
        <x:v>83333</x:v>
      </x:c>
      <x:c r="C23" s="2"/>
      <x:c r="D23" s="2"/>
      <x:c r="E23" s="2"/>
    </x:row>
    <x:row r="24" ht="23" customHeight="1">
      <x:c r="A24" s="15" t="str">
        <x:v>Centavos de capital por distribuir</x:v>
      </x:c>
      <x:c r="B24" s="19" t="n">
        <x:f>IF(B17&lt;&gt;"Datos válidos","",MOD(ROUND(B7*100,0),B9))</x:f>
        <x:v>4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4" t="str">
        <x:v>CÓMO USARLA</x:v>
      </x:c>
      <x:c r="B27" s="5"/>
      <x:c r="C27" s="5"/>
      <x:c r="D27" s="5"/>
      <x:c r="E27" s="5"/>
    </x:row>
    <x:row r="28" ht="23" customHeight="1">
      <x:c r="A28" s="5" t="str">
        <x:v>1. Escribe capital, tasa nominal anual y número de pagos. El CAT no es la tasa.</x:v>
      </x:c>
      <x:c r="B28" s="5"/>
      <x:c r="C28" s="5"/>
      <x:c r="D28" s="5"/>
      <x:c r="E28" s="5"/>
    </x:row>
    <x:row r="29" ht="23" customHeight="1">
      <x:c r="A29" s="5" t="str">
        <x:v>2. Elige 7, 15 o 30 días por periodo, la base anual y el IVA de tu contrato.</x:v>
      </x:c>
      <x:c r="B29" s="5"/>
      <x:c r="C29" s="5"/>
      <x:c r="D29" s="5"/>
      <x:c r="E29" s="5"/>
    </x:row>
    <x:row r="30" ht="23" customHeight="1">
      <x:c r="A30" s="5" t="str">
        <x:v>3. Indica la comisión final en pesos. Descontada reduce la entrega; aparte se paga al inicio.</x:v>
      </x:c>
      <x:c r="B30" s="5"/>
      <x:c r="C30" s="5"/>
      <x:c r="D30" s="5"/>
      <x:c r="E30" s="5"/>
    </x:row>
    <x:row r="31" ht="23" customHeight="1">
      <x:c r="A31" s="5" t="str">
        <x:v>4. Consulta Calendario. El último pago ajusta centavos para cerrar el saldo.</x:v>
      </x:c>
      <x:c r="B31" s="5"/>
      <x:c r="C31" s="5"/>
      <x:c r="D31" s="5"/>
      <x:c r="E31" s="5"/>
    </x:row>
    <x:row r="32" ht="23" customHeight="1">
      <x:c r="A32" s="5" t="str">
        <x:v>Tasa fija y periodos uniformes. 30 días no equivale a un mes natural.</x:v>
      </x:c>
      <x:c r="B32" s="5"/>
      <x:c r="C32" s="5"/>
      <x:c r="D32" s="5"/>
      <x:c r="E32" s="5"/>
    </x:row>
    <x:row r="33" ht="23" customHeight="1">
      <x:c r="A33" s="5" t="str">
        <x:v>No calcula CAT. No incluye seguros, cargos periódicos, mora ni abonos anticipados.</x:v>
      </x:c>
      <x:c r="B33" s="5"/>
      <x:c r="C33" s="5"/>
      <x:c r="D33" s="5"/>
      <x:c r="E33" s="5"/>
    </x:row>
    <x:row r="34" ht="23" customHeight="1">
      <x:c r="A34" s="5" t="str">
        <x:v>Datos de ejemplo, no oferta. No pide datos personales ni usa macros o conexiones externas.</x:v>
      </x:c>
      <x:c r="B34" s="5"/>
      <x:c r="C34" s="5"/>
      <x:c r="D34" s="5"/>
      <x:c r="E34" s="5"/>
    </x:row>
    <x:row r="35" ht="23" customHeight="1">
      <x:c r="A35" s="5" t="str">
        <x:v>Método: https://pesonova.com.mx/tabla-amortizacion-excel/</x:v>
      </x:c>
      <x:c r="B35" s="5"/>
      <x:c r="C35" s="5"/>
      <x:c r="D35" s="5"/>
      <x:c r="E35" s="5"/>
    </x:row>
    <x:row r="36" ht="23" customHeight="1">
      <x:c r="A36" s="5" t="str">
        <x:v>Fórmula de cuota: https://support.microsoft.com/es-es/excel/functions/pmt-function</x:v>
      </x:c>
      <x:c r="B36" s="5"/>
      <x:c r="C36" s="5"/>
      <x:c r="D36" s="5"/>
      <x:c r="E36" s="5"/>
    </x:row>
    <x:row r="37" ht="23" customHeight="1">
      <x:c r="A37" s="5" t="str">
        <x:v>Si el estado pide reducir plazo o tasa, el pago redondeado no amortiza el capital.</x:v>
      </x:c>
      <x:c r="B37" s="5"/>
      <x:c r="C37" s="5"/>
      <x:c r="D37" s="5"/>
      <x:c r="E37" s="5"/>
    </x:row>
  </x:sheetData>
  <x:conditionalFormatting sqref="B18:B18">
    <x:cfRule type="cellIs" dxfId="0" priority="1" operator="notEqual">
      <x:formula>"Listo"</x:formula>
    </x:cfRule>
  </x:conditionalFormatting>
  <x:dataValidations count="6">
    <x:dataValidation type="list" sqref="B10">
      <x:formula1>"7,15,30"</x:formula1>
    </x:dataValidation>
    <x:dataValidation type="list" sqref="B11">
      <x:formula1>"360,365"</x:formula1>
    </x:dataValidation>
    <x:dataValidation type="list" sqref="B12">
      <x:formula1>"0,16"</x:formula1>
    </x:dataValidation>
    <x:dataValidation type="list" sqref="B13">
      <x:formula1>"Pagos iguales,Capital igual"</x:formula1>
    </x:dataValidation>
    <x:dataValidation type="list" sqref="B15">
      <x:formula1>"Descontada,Aparte"</x:formula1>
    </x:dataValidation>
    <x:dataValidation type="whole" operator="between" sqref="B9">
      <x:formula1>1</x:formula1>
      <x:formula2>360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D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1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Calendario de pagos</x:v>
      </x:c>
      <x:c r="B2" s="3"/>
      <x:c r="C2" s="3"/>
      <x:c r="D2" s="3"/>
      <x:c r="E2" s="3"/>
      <x:c r="F2" s="3"/>
      <x:c r="G2" s="3"/>
      <x:c r="H2" s="3"/>
    </x:row>
    <x:row r="3" ht="23" customHeight="1">
      <x:c r="A3" s="5" t="str">
        <x:v>Importes en MXN. Días desde el inicio; consulta y edita los datos en Prestamo.</x:v>
      </x:c>
      <x:c r="B3" s="5"/>
      <x:c r="C3" s="5"/>
      <x:c r="D3" s="5"/>
      <x:c r="E3" s="5"/>
      <x:c r="F3" s="5"/>
      <x:c r="G3" s="5"/>
      <x:c r="H3" s="5"/>
    </x:row>
    <x:row r="4" ht="28" customHeight="1">
      <x:c r="A4" s="26" t="str">
        <x:v>Pago</x:v>
      </x:c>
      <x:c r="B4" s="26" t="str">
        <x:v>Día</x:v>
      </x:c>
      <x:c r="C4" s="26" t="str">
        <x:v>Saldo inicial</x:v>
      </x:c>
      <x:c r="D4" s="26" t="str">
        <x:v>Capital</x:v>
      </x:c>
      <x:c r="E4" s="26" t="str">
        <x:v>Interés</x:v>
      </x:c>
      <x:c r="F4" s="26" t="str">
        <x:v>IVA</x:v>
      </x:c>
      <x:c r="G4" s="26" t="str">
        <x:v>Pago total</x:v>
      </x:c>
      <x:c r="H4" s="26" t="str">
        <x:v>Saldo final</x:v>
      </x:c>
    </x:row>
    <x:row r="5" ht="23" customHeight="1">
      <x:c r="A5" s="27" t="n">
        <x:f>IF(AND('Prestamo'!$B$18="Listo",ROW()-4&lt;='Prestamo'!$B$9),ROW()-4,"")</x:f>
        <x:v>1</x:v>
      </x:c>
      <x:c r="B5" s="27" t="n">
        <x:f>IF(A5="","",A5*'Prestamo'!$B$10)</x:f>
        <x:v>15</x:v>
      </x:c>
      <x:c r="C5" s="20" t="n">
        <x:f>IF(A5="","",'Prestamo'!$B$7)</x:f>
        <x:v>10000</x:v>
      </x:c>
      <x:c r="D5" s="20" t="n">
        <x:f>IF(A5="","",IF(A5='Prestamo'!$B$9,C5,MIN(ROUND(C5*100,0)-('Prestamo'!$B$9-A5),IF(AND('Prestamo'!$B$13="Pagos iguales",'Prestamo'!$B$8&gt;0),'Prestamo'!$B$22-ROUND(E5*100,0)-ROUND(F5*100,0),'Prestamo'!$B$23+IF(A5&lt;='Prestamo'!$B$24,1,0)))/100))</x:f>
        <x:v>781.49</x:v>
      </x:c>
      <x:c r="E5" s="20" t="n">
        <x:f>IF(A5="","",ROUND(ROUND(C5*100,0)*ROUND('Prestamo'!$B$8*100,0)*'Prestamo'!$B$10/(10000*'Prestamo'!$B$11),0)/100)</x:f>
        <x:v>100</x:v>
      </x:c>
      <x:c r="F5" s="20" t="n">
        <x:f>IF(A5="","",ROUND(ROUND(E5*100,0)*'Prestamo'!$B$12/100,0)/100)</x:f>
        <x:v>16</x:v>
      </x:c>
      <x:c r="G5" s="28" t="n">
        <x:f>IF(A5="","",ROUND(SUM(D5:F5),2))</x:f>
        <x:v>897.49</x:v>
      </x:c>
      <x:c r="H5" s="20" t="n">
        <x:f>IF(A5="","",ROUND(C5-D5,2))</x:f>
        <x:v>9218.51</x:v>
      </x:c>
    </x:row>
    <x:row r="6" ht="23" customHeight="1">
      <x:c r="A6" s="27" t="n">
        <x:f>IF(AND('Prestamo'!$B$18="Listo",ROW()-4&lt;='Prestamo'!$B$9),ROW()-4,"")</x:f>
        <x:v>2</x:v>
      </x:c>
      <x:c r="B6" s="27" t="n">
        <x:f>IF(A6="","",A6*'Prestamo'!$B$10)</x:f>
        <x:v>30</x:v>
      </x:c>
      <x:c r="C6" s="20" t="n">
        <x:f>IF(A6="","",H5)</x:f>
        <x:v>9218.51</x:v>
      </x:c>
      <x:c r="D6" s="20" t="n">
        <x:f>IF(A6="","",IF(A6='Prestamo'!$B$9,C6,MIN(ROUND(C6*100,0)-('Prestamo'!$B$9-A6),IF(AND('Prestamo'!$B$13="Pagos iguales",'Prestamo'!$B$8&gt;0),'Prestamo'!$B$22-ROUND(E6*100,0)-ROUND(F6*100,0),'Prestamo'!$B$23+IF(A6&lt;='Prestamo'!$B$24,1,0)))/100))</x:f>
        <x:v>790.55</x:v>
      </x:c>
      <x:c r="E6" s="20" t="n">
        <x:f>IF(A6="","",ROUND(ROUND(C6*100,0)*ROUND('Prestamo'!$B$8*100,0)*'Prestamo'!$B$10/(10000*'Prestamo'!$B$11),0)/100)</x:f>
        <x:v>92.19</x:v>
      </x:c>
      <x:c r="F6" s="20" t="n">
        <x:f>IF(A6="","",ROUND(ROUND(E6*100,0)*'Prestamo'!$B$12/100,0)/100)</x:f>
        <x:v>14.75</x:v>
      </x:c>
      <x:c r="G6" s="28" t="n">
        <x:f>IF(A6="","",ROUND(SUM(D6:F6),2))</x:f>
        <x:v>897.49</x:v>
      </x:c>
      <x:c r="H6" s="20" t="n">
        <x:f>IF(A6="","",ROUND(C6-D6,2))</x:f>
        <x:v>8427.96</x:v>
      </x:c>
    </x:row>
    <x:row r="7" ht="23" customHeight="1">
      <x:c r="A7" s="27" t="n">
        <x:f>IF(AND('Prestamo'!$B$18="Listo",ROW()-4&lt;='Prestamo'!$B$9),ROW()-4,"")</x:f>
        <x:v>3</x:v>
      </x:c>
      <x:c r="B7" s="27" t="n">
        <x:f>IF(A7="","",A7*'Prestamo'!$B$10)</x:f>
        <x:v>45</x:v>
      </x:c>
      <x:c r="C7" s="20" t="n">
        <x:f>IF(A7="","",H6)</x:f>
        <x:v>8427.96</x:v>
      </x:c>
      <x:c r="D7" s="20" t="n">
        <x:f>IF(A7="","",IF(A7='Prestamo'!$B$9,C7,MIN(ROUND(C7*100,0)-('Prestamo'!$B$9-A7),IF(AND('Prestamo'!$B$13="Pagos iguales",'Prestamo'!$B$8&gt;0),'Prestamo'!$B$22-ROUND(E7*100,0)-ROUND(F7*100,0),'Prestamo'!$B$23+IF(A7&lt;='Prestamo'!$B$24,1,0)))/100))</x:f>
        <x:v>799.73</x:v>
      </x:c>
      <x:c r="E7" s="20" t="n">
        <x:f>IF(A7="","",ROUND(ROUND(C7*100,0)*ROUND('Prestamo'!$B$8*100,0)*'Prestamo'!$B$10/(10000*'Prestamo'!$B$11),0)/100)</x:f>
        <x:v>84.28</x:v>
      </x:c>
      <x:c r="F7" s="20" t="n">
        <x:f>IF(A7="","",ROUND(ROUND(E7*100,0)*'Prestamo'!$B$12/100,0)/100)</x:f>
        <x:v>13.48</x:v>
      </x:c>
      <x:c r="G7" s="28" t="n">
        <x:f>IF(A7="","",ROUND(SUM(D7:F7),2))</x:f>
        <x:v>897.49</x:v>
      </x:c>
      <x:c r="H7" s="20" t="n">
        <x:f>IF(A7="","",ROUND(C7-D7,2))</x:f>
        <x:v>7628.23</x:v>
      </x:c>
    </x:row>
    <x:row r="8" ht="23" customHeight="1">
      <x:c r="A8" s="27" t="n">
        <x:f>IF(AND('Prestamo'!$B$18="Listo",ROW()-4&lt;='Prestamo'!$B$9),ROW()-4,"")</x:f>
        <x:v>4</x:v>
      </x:c>
      <x:c r="B8" s="27" t="n">
        <x:f>IF(A8="","",A8*'Prestamo'!$B$10)</x:f>
        <x:v>60</x:v>
      </x:c>
      <x:c r="C8" s="20" t="n">
        <x:f>IF(A8="","",H7)</x:f>
        <x:v>7628.23</x:v>
      </x:c>
      <x:c r="D8" s="20" t="n">
        <x:f>IF(A8="","",IF(A8='Prestamo'!$B$9,C8,MIN(ROUND(C8*100,0)-('Prestamo'!$B$9-A8),IF(AND('Prestamo'!$B$13="Pagos iguales",'Prestamo'!$B$8&gt;0),'Prestamo'!$B$22-ROUND(E8*100,0)-ROUND(F8*100,0),'Prestamo'!$B$23+IF(A8&lt;='Prestamo'!$B$24,1,0)))/100))</x:f>
        <x:v>809.01</x:v>
      </x:c>
      <x:c r="E8" s="20" t="n">
        <x:f>IF(A8="","",ROUND(ROUND(C8*100,0)*ROUND('Prestamo'!$B$8*100,0)*'Prestamo'!$B$10/(10000*'Prestamo'!$B$11),0)/100)</x:f>
        <x:v>76.28</x:v>
      </x:c>
      <x:c r="F8" s="20" t="n">
        <x:f>IF(A8="","",ROUND(ROUND(E8*100,0)*'Prestamo'!$B$12/100,0)/100)</x:f>
        <x:v>12.2</x:v>
      </x:c>
      <x:c r="G8" s="28" t="n">
        <x:f>IF(A8="","",ROUND(SUM(D8:F8),2))</x:f>
        <x:v>897.49</x:v>
      </x:c>
      <x:c r="H8" s="20" t="n">
        <x:f>IF(A8="","",ROUND(C8-D8,2))</x:f>
        <x:v>6819.22</x:v>
      </x:c>
    </x:row>
    <x:row r="9" ht="23" customHeight="1">
      <x:c r="A9" s="27" t="n">
        <x:f>IF(AND('Prestamo'!$B$18="Listo",ROW()-4&lt;='Prestamo'!$B$9),ROW()-4,"")</x:f>
        <x:v>5</x:v>
      </x:c>
      <x:c r="B9" s="27" t="n">
        <x:f>IF(A9="","",A9*'Prestamo'!$B$10)</x:f>
        <x:v>75</x:v>
      </x:c>
      <x:c r="C9" s="20" t="n">
        <x:f>IF(A9="","",H8)</x:f>
        <x:v>6819.22</x:v>
      </x:c>
      <x:c r="D9" s="20" t="n">
        <x:f>IF(A9="","",IF(A9='Prestamo'!$B$9,C9,MIN(ROUND(C9*100,0)-('Prestamo'!$B$9-A9),IF(AND('Prestamo'!$B$13="Pagos iguales",'Prestamo'!$B$8&gt;0),'Prestamo'!$B$22-ROUND(E9*100,0)-ROUND(F9*100,0),'Prestamo'!$B$23+IF(A9&lt;='Prestamo'!$B$24,1,0)))/100))</x:f>
        <x:v>818.39</x:v>
      </x:c>
      <x:c r="E9" s="20" t="n">
        <x:f>IF(A9="","",ROUND(ROUND(C9*100,0)*ROUND('Prestamo'!$B$8*100,0)*'Prestamo'!$B$10/(10000*'Prestamo'!$B$11),0)/100)</x:f>
        <x:v>68.19</x:v>
      </x:c>
      <x:c r="F9" s="20" t="n">
        <x:f>IF(A9="","",ROUND(ROUND(E9*100,0)*'Prestamo'!$B$12/100,0)/100)</x:f>
        <x:v>10.91</x:v>
      </x:c>
      <x:c r="G9" s="28" t="n">
        <x:f>IF(A9="","",ROUND(SUM(D9:F9),2))</x:f>
        <x:v>897.49</x:v>
      </x:c>
      <x:c r="H9" s="20" t="n">
        <x:f>IF(A9="","",ROUND(C9-D9,2))</x:f>
        <x:v>6000.83</x:v>
      </x:c>
    </x:row>
    <x:row r="10" ht="23" customHeight="1">
      <x:c r="A10" s="27" t="n">
        <x:f>IF(AND('Prestamo'!$B$18="Listo",ROW()-4&lt;='Prestamo'!$B$9),ROW()-4,"")</x:f>
        <x:v>6</x:v>
      </x:c>
      <x:c r="B10" s="27" t="n">
        <x:f>IF(A10="","",A10*'Prestamo'!$B$10)</x:f>
        <x:v>90</x:v>
      </x:c>
      <x:c r="C10" s="20" t="n">
        <x:f>IF(A10="","",H9)</x:f>
        <x:v>6000.83</x:v>
      </x:c>
      <x:c r="D10" s="20" t="n">
        <x:f>IF(A10="","",IF(A10='Prestamo'!$B$9,C10,MIN(ROUND(C10*100,0)-('Prestamo'!$B$9-A10),IF(AND('Prestamo'!$B$13="Pagos iguales",'Prestamo'!$B$8&gt;0),'Prestamo'!$B$22-ROUND(E10*100,0)-ROUND(F10*100,0),'Prestamo'!$B$23+IF(A10&lt;='Prestamo'!$B$24,1,0)))/100))</x:f>
        <x:v>827.88</x:v>
      </x:c>
      <x:c r="E10" s="20" t="n">
        <x:f>IF(A10="","",ROUND(ROUND(C10*100,0)*ROUND('Prestamo'!$B$8*100,0)*'Prestamo'!$B$10/(10000*'Prestamo'!$B$11),0)/100)</x:f>
        <x:v>60.01</x:v>
      </x:c>
      <x:c r="F10" s="20" t="n">
        <x:f>IF(A10="","",ROUND(ROUND(E10*100,0)*'Prestamo'!$B$12/100,0)/100)</x:f>
        <x:v>9.6</x:v>
      </x:c>
      <x:c r="G10" s="28" t="n">
        <x:f>IF(A10="","",ROUND(SUM(D10:F10),2))</x:f>
        <x:v>897.49</x:v>
      </x:c>
      <x:c r="H10" s="20" t="n">
        <x:f>IF(A10="","",ROUND(C10-D10,2))</x:f>
        <x:v>5172.95</x:v>
      </x:c>
    </x:row>
    <x:row r="11" ht="23" customHeight="1">
      <x:c r="A11" s="27" t="n">
        <x:f>IF(AND('Prestamo'!$B$18="Listo",ROW()-4&lt;='Prestamo'!$B$9),ROW()-4,"")</x:f>
        <x:v>7</x:v>
      </x:c>
      <x:c r="B11" s="27" t="n">
        <x:f>IF(A11="","",A11*'Prestamo'!$B$10)</x:f>
        <x:v>105</x:v>
      </x:c>
      <x:c r="C11" s="20" t="n">
        <x:f>IF(A11="","",H10)</x:f>
        <x:v>5172.95</x:v>
      </x:c>
      <x:c r="D11" s="20" t="n">
        <x:f>IF(A11="","",IF(A11='Prestamo'!$B$9,C11,MIN(ROUND(C11*100,0)-('Prestamo'!$B$9-A11),IF(AND('Prestamo'!$B$13="Pagos iguales",'Prestamo'!$B$8&gt;0),'Prestamo'!$B$22-ROUND(E11*100,0)-ROUND(F11*100,0),'Prestamo'!$B$23+IF(A11&lt;='Prestamo'!$B$24,1,0)))/100))</x:f>
        <x:v>837.48</x:v>
      </x:c>
      <x:c r="E11" s="20" t="n">
        <x:f>IF(A11="","",ROUND(ROUND(C11*100,0)*ROUND('Prestamo'!$B$8*100,0)*'Prestamo'!$B$10/(10000*'Prestamo'!$B$11),0)/100)</x:f>
        <x:v>51.73</x:v>
      </x:c>
      <x:c r="F11" s="20" t="n">
        <x:f>IF(A11="","",ROUND(ROUND(E11*100,0)*'Prestamo'!$B$12/100,0)/100)</x:f>
        <x:v>8.28</x:v>
      </x:c>
      <x:c r="G11" s="28" t="n">
        <x:f>IF(A11="","",ROUND(SUM(D11:F11),2))</x:f>
        <x:v>897.49</x:v>
      </x:c>
      <x:c r="H11" s="20" t="n">
        <x:f>IF(A11="","",ROUND(C11-D11,2))</x:f>
        <x:v>4335.47</x:v>
      </x:c>
    </x:row>
    <x:row r="12" ht="23" customHeight="1">
      <x:c r="A12" s="27" t="n">
        <x:f>IF(AND('Prestamo'!$B$18="Listo",ROW()-4&lt;='Prestamo'!$B$9),ROW()-4,"")</x:f>
        <x:v>8</x:v>
      </x:c>
      <x:c r="B12" s="27" t="n">
        <x:f>IF(A12="","",A12*'Prestamo'!$B$10)</x:f>
        <x:v>120</x:v>
      </x:c>
      <x:c r="C12" s="20" t="n">
        <x:f>IF(A12="","",H11)</x:f>
        <x:v>4335.47</x:v>
      </x:c>
      <x:c r="D12" s="20" t="n">
        <x:f>IF(A12="","",IF(A12='Prestamo'!$B$9,C12,MIN(ROUND(C12*100,0)-('Prestamo'!$B$9-A12),IF(AND('Prestamo'!$B$13="Pagos iguales",'Prestamo'!$B$8&gt;0),'Prestamo'!$B$22-ROUND(E12*100,0)-ROUND(F12*100,0),'Prestamo'!$B$23+IF(A12&lt;='Prestamo'!$B$24,1,0)))/100))</x:f>
        <x:v>847.2</x:v>
      </x:c>
      <x:c r="E12" s="20" t="n">
        <x:f>IF(A12="","",ROUND(ROUND(C12*100,0)*ROUND('Prestamo'!$B$8*100,0)*'Prestamo'!$B$10/(10000*'Prestamo'!$B$11),0)/100)</x:f>
        <x:v>43.35</x:v>
      </x:c>
      <x:c r="F12" s="20" t="n">
        <x:f>IF(A12="","",ROUND(ROUND(E12*100,0)*'Prestamo'!$B$12/100,0)/100)</x:f>
        <x:v>6.94</x:v>
      </x:c>
      <x:c r="G12" s="28" t="n">
        <x:f>IF(A12="","",ROUND(SUM(D12:F12),2))</x:f>
        <x:v>897.49</x:v>
      </x:c>
      <x:c r="H12" s="20" t="n">
        <x:f>IF(A12="","",ROUND(C12-D12,2))</x:f>
        <x:v>3488.27</x:v>
      </x:c>
    </x:row>
    <x:row r="13" ht="23" customHeight="1">
      <x:c r="A13" s="27" t="n">
        <x:f>IF(AND('Prestamo'!$B$18="Listo",ROW()-4&lt;='Prestamo'!$B$9),ROW()-4,"")</x:f>
        <x:v>9</x:v>
      </x:c>
      <x:c r="B13" s="27" t="n">
        <x:f>IF(A13="","",A13*'Prestamo'!$B$10)</x:f>
        <x:v>135</x:v>
      </x:c>
      <x:c r="C13" s="20" t="n">
        <x:f>IF(A13="","",H12)</x:f>
        <x:v>3488.27</x:v>
      </x:c>
      <x:c r="D13" s="20" t="n">
        <x:f>IF(A13="","",IF(A13='Prestamo'!$B$9,C13,MIN(ROUND(C13*100,0)-('Prestamo'!$B$9-A13),IF(AND('Prestamo'!$B$13="Pagos iguales",'Prestamo'!$B$8&gt;0),'Prestamo'!$B$22-ROUND(E13*100,0)-ROUND(F13*100,0),'Prestamo'!$B$23+IF(A13&lt;='Prestamo'!$B$24,1,0)))/100))</x:f>
        <x:v>857.03</x:v>
      </x:c>
      <x:c r="E13" s="20" t="n">
        <x:f>IF(A13="","",ROUND(ROUND(C13*100,0)*ROUND('Prestamo'!$B$8*100,0)*'Prestamo'!$B$10/(10000*'Prestamo'!$B$11),0)/100)</x:f>
        <x:v>34.88</x:v>
      </x:c>
      <x:c r="F13" s="20" t="n">
        <x:f>IF(A13="","",ROUND(ROUND(E13*100,0)*'Prestamo'!$B$12/100,0)/100)</x:f>
        <x:v>5.58</x:v>
      </x:c>
      <x:c r="G13" s="28" t="n">
        <x:f>IF(A13="","",ROUND(SUM(D13:F13),2))</x:f>
        <x:v>897.49</x:v>
      </x:c>
      <x:c r="H13" s="20" t="n">
        <x:f>IF(A13="","",ROUND(C13-D13,2))</x:f>
        <x:v>2631.24</x:v>
      </x:c>
    </x:row>
    <x:row r="14" ht="23" customHeight="1">
      <x:c r="A14" s="27" t="n">
        <x:f>IF(AND('Prestamo'!$B$18="Listo",ROW()-4&lt;='Prestamo'!$B$9),ROW()-4,"")</x:f>
        <x:v>10</x:v>
      </x:c>
      <x:c r="B14" s="27" t="n">
        <x:f>IF(A14="","",A14*'Prestamo'!$B$10)</x:f>
        <x:v>150</x:v>
      </x:c>
      <x:c r="C14" s="20" t="n">
        <x:f>IF(A14="","",H13)</x:f>
        <x:v>2631.24</x:v>
      </x:c>
      <x:c r="D14" s="20" t="n">
        <x:f>IF(A14="","",IF(A14='Prestamo'!$B$9,C14,MIN(ROUND(C14*100,0)-('Prestamo'!$B$9-A14),IF(AND('Prestamo'!$B$13="Pagos iguales",'Prestamo'!$B$8&gt;0),'Prestamo'!$B$22-ROUND(E14*100,0)-ROUND(F14*100,0),'Prestamo'!$B$23+IF(A14&lt;='Prestamo'!$B$24,1,0)))/100))</x:f>
        <x:v>866.97</x:v>
      </x:c>
      <x:c r="E14" s="20" t="n">
        <x:f>IF(A14="","",ROUND(ROUND(C14*100,0)*ROUND('Prestamo'!$B$8*100,0)*'Prestamo'!$B$10/(10000*'Prestamo'!$B$11),0)/100)</x:f>
        <x:v>26.31</x:v>
      </x:c>
      <x:c r="F14" s="20" t="n">
        <x:f>IF(A14="","",ROUND(ROUND(E14*100,0)*'Prestamo'!$B$12/100,0)/100)</x:f>
        <x:v>4.21</x:v>
      </x:c>
      <x:c r="G14" s="28" t="n">
        <x:f>IF(A14="","",ROUND(SUM(D14:F14),2))</x:f>
        <x:v>897.49</x:v>
      </x:c>
      <x:c r="H14" s="20" t="n">
        <x:f>IF(A14="","",ROUND(C14-D14,2))</x:f>
        <x:v>1764.27</x:v>
      </x:c>
    </x:row>
    <x:row r="15" ht="23" customHeight="1">
      <x:c r="A15" s="27" t="n">
        <x:f>IF(AND('Prestamo'!$B$18="Listo",ROW()-4&lt;='Prestamo'!$B$9),ROW()-4,"")</x:f>
        <x:v>11</x:v>
      </x:c>
      <x:c r="B15" s="27" t="n">
        <x:f>IF(A15="","",A15*'Prestamo'!$B$10)</x:f>
        <x:v>165</x:v>
      </x:c>
      <x:c r="C15" s="20" t="n">
        <x:f>IF(A15="","",H14)</x:f>
        <x:v>1764.27</x:v>
      </x:c>
      <x:c r="D15" s="20" t="n">
        <x:f>IF(A15="","",IF(A15='Prestamo'!$B$9,C15,MIN(ROUND(C15*100,0)-('Prestamo'!$B$9-A15),IF(AND('Prestamo'!$B$13="Pagos iguales",'Prestamo'!$B$8&gt;0),'Prestamo'!$B$22-ROUND(E15*100,0)-ROUND(F15*100,0),'Prestamo'!$B$23+IF(A15&lt;='Prestamo'!$B$24,1,0)))/100))</x:f>
        <x:v>877.03</x:v>
      </x:c>
      <x:c r="E15" s="20" t="n">
        <x:f>IF(A15="","",ROUND(ROUND(C15*100,0)*ROUND('Prestamo'!$B$8*100,0)*'Prestamo'!$B$10/(10000*'Prestamo'!$B$11),0)/100)</x:f>
        <x:v>17.64</x:v>
      </x:c>
      <x:c r="F15" s="20" t="n">
        <x:f>IF(A15="","",ROUND(ROUND(E15*100,0)*'Prestamo'!$B$12/100,0)/100)</x:f>
        <x:v>2.82</x:v>
      </x:c>
      <x:c r="G15" s="28" t="n">
        <x:f>IF(A15="","",ROUND(SUM(D15:F15),2))</x:f>
        <x:v>897.49</x:v>
      </x:c>
      <x:c r="H15" s="20" t="n">
        <x:f>IF(A15="","",ROUND(C15-D15,2))</x:f>
        <x:v>887.24</x:v>
      </x:c>
    </x:row>
    <x:row r="16" ht="23" customHeight="1">
      <x:c r="A16" s="27" t="n">
        <x:f>IF(AND('Prestamo'!$B$18="Listo",ROW()-4&lt;='Prestamo'!$B$9),ROW()-4,"")</x:f>
        <x:v>12</x:v>
      </x:c>
      <x:c r="B16" s="27" t="n">
        <x:f>IF(A16="","",A16*'Prestamo'!$B$10)</x:f>
        <x:v>180</x:v>
      </x:c>
      <x:c r="C16" s="20" t="n">
        <x:f>IF(A16="","",H15)</x:f>
        <x:v>887.24</x:v>
      </x:c>
      <x:c r="D16" s="20" t="n">
        <x:f>IF(A16="","",IF(A16='Prestamo'!$B$9,C16,MIN(ROUND(C16*100,0)-('Prestamo'!$B$9-A16),IF(AND('Prestamo'!$B$13="Pagos iguales",'Prestamo'!$B$8&gt;0),'Prestamo'!$B$22-ROUND(E16*100,0)-ROUND(F16*100,0),'Prestamo'!$B$23+IF(A16&lt;='Prestamo'!$B$24,1,0)))/100))</x:f>
        <x:v>887.24</x:v>
      </x:c>
      <x:c r="E16" s="20" t="n">
        <x:f>IF(A16="","",ROUND(ROUND(C16*100,0)*ROUND('Prestamo'!$B$8*100,0)*'Prestamo'!$B$10/(10000*'Prestamo'!$B$11),0)/100)</x:f>
        <x:v>8.87</x:v>
      </x:c>
      <x:c r="F16" s="20" t="n">
        <x:f>IF(A16="","",ROUND(ROUND(E16*100,0)*'Prestamo'!$B$12/100,0)/100)</x:f>
        <x:v>1.42</x:v>
      </x:c>
      <x:c r="G16" s="28" t="n">
        <x:f>IF(A16="","",ROUND(SUM(D16:F16),2))</x:f>
        <x:v>897.53</x:v>
      </x:c>
      <x:c r="H16" s="20" t="n">
        <x:f>IF(A16="","",ROUND(C16-D16,2))</x:f>
        <x:v>0</x:v>
      </x:c>
    </x:row>
    <x:row r="17" ht="23" customHeight="1">
      <x:c r="A17" s="27" t="str">
        <x:f>IF(AND('Prestamo'!$B$18="Listo",ROW()-4&lt;='Prestamo'!$B$9),ROW()-4,"")</x:f>
      </x:c>
      <x:c r="B17" s="27" t="str">
        <x:f>IF(A17="","",A17*'Prestamo'!$B$10)</x:f>
      </x:c>
      <x:c r="C17" s="20" t="str">
        <x:f>IF(A17="","",H16)</x:f>
      </x:c>
      <x:c r="D17" s="20" t="str">
        <x:f>IF(A17="","",IF(A17='Prestamo'!$B$9,C17,MIN(ROUND(C17*100,0)-('Prestamo'!$B$9-A17),IF(AND('Prestamo'!$B$13="Pagos iguales",'Prestamo'!$B$8&gt;0),'Prestamo'!$B$22-ROUND(E17*100,0)-ROUND(F17*100,0),'Prestamo'!$B$23+IF(A17&lt;='Prestamo'!$B$24,1,0)))/100))</x:f>
      </x:c>
      <x:c r="E17" s="20" t="str">
        <x:f>IF(A17="","",ROUND(ROUND(C17*100,0)*ROUND('Prestamo'!$B$8*100,0)*'Prestamo'!$B$10/(10000*'Prestamo'!$B$11),0)/100)</x:f>
      </x:c>
      <x:c r="F17" s="20" t="str">
        <x:f>IF(A17="","",ROUND(ROUND(E17*100,0)*'Prestamo'!$B$12/100,0)/100)</x:f>
      </x:c>
      <x:c r="G17" s="28" t="str">
        <x:f>IF(A17="","",ROUND(SUM(D17:F17),2))</x:f>
      </x:c>
      <x:c r="H17" s="20" t="str">
        <x:f>IF(A17="","",ROUND(C17-D17,2))</x:f>
      </x:c>
    </x:row>
    <x:row r="18" ht="23" customHeight="1">
      <x:c r="A18" s="27" t="str">
        <x:f>IF(AND('Prestamo'!$B$18="Listo",ROW()-4&lt;='Prestamo'!$B$9),ROW()-4,"")</x:f>
      </x:c>
      <x:c r="B18" s="27" t="str">
        <x:f>IF(A18="","",A18*'Prestamo'!$B$10)</x:f>
      </x:c>
      <x:c r="C18" s="20" t="str">
        <x:f>IF(A18="","",H17)</x:f>
      </x:c>
      <x:c r="D18" s="20" t="str">
        <x:f>IF(A18="","",IF(A18='Prestamo'!$B$9,C18,MIN(ROUND(C18*100,0)-('Prestamo'!$B$9-A18),IF(AND('Prestamo'!$B$13="Pagos iguales",'Prestamo'!$B$8&gt;0),'Prestamo'!$B$22-ROUND(E18*100,0)-ROUND(F18*100,0),'Prestamo'!$B$23+IF(A18&lt;='Prestamo'!$B$24,1,0)))/100))</x:f>
      </x:c>
      <x:c r="E18" s="20" t="str">
        <x:f>IF(A18="","",ROUND(ROUND(C18*100,0)*ROUND('Prestamo'!$B$8*100,0)*'Prestamo'!$B$10/(10000*'Prestamo'!$B$11),0)/100)</x:f>
      </x:c>
      <x:c r="F18" s="20" t="str">
        <x:f>IF(A18="","",ROUND(ROUND(E18*100,0)*'Prestamo'!$B$12/100,0)/100)</x:f>
      </x:c>
      <x:c r="G18" s="28" t="str">
        <x:f>IF(A18="","",ROUND(SUM(D18:F18),2))</x:f>
      </x:c>
      <x:c r="H18" s="20" t="str">
        <x:f>IF(A18="","",ROUND(C18-D18,2))</x:f>
      </x:c>
    </x:row>
    <x:row r="19" ht="23" customHeight="1">
      <x:c r="A19" s="27" t="str">
        <x:f>IF(AND('Prestamo'!$B$18="Listo",ROW()-4&lt;='Prestamo'!$B$9),ROW()-4,"")</x:f>
      </x:c>
      <x:c r="B19" s="27" t="str">
        <x:f>IF(A19="","",A19*'Prestamo'!$B$10)</x:f>
      </x:c>
      <x:c r="C19" s="20" t="str">
        <x:f>IF(A19="","",H18)</x:f>
      </x:c>
      <x:c r="D19" s="20" t="str">
        <x:f>IF(A19="","",IF(A19='Prestamo'!$B$9,C19,MIN(ROUND(C19*100,0)-('Prestamo'!$B$9-A19),IF(AND('Prestamo'!$B$13="Pagos iguales",'Prestamo'!$B$8&gt;0),'Prestamo'!$B$22-ROUND(E19*100,0)-ROUND(F19*100,0),'Prestamo'!$B$23+IF(A19&lt;='Prestamo'!$B$24,1,0)))/100))</x:f>
      </x:c>
      <x:c r="E19" s="20" t="str">
        <x:f>IF(A19="","",ROUND(ROUND(C19*100,0)*ROUND('Prestamo'!$B$8*100,0)*'Prestamo'!$B$10/(10000*'Prestamo'!$B$11),0)/100)</x:f>
      </x:c>
      <x:c r="F19" s="20" t="str">
        <x:f>IF(A19="","",ROUND(ROUND(E19*100,0)*'Prestamo'!$B$12/100,0)/100)</x:f>
      </x:c>
      <x:c r="G19" s="28" t="str">
        <x:f>IF(A19="","",ROUND(SUM(D19:F19),2))</x:f>
      </x:c>
      <x:c r="H19" s="20" t="str">
        <x:f>IF(A19="","",ROUND(C19-D19,2))</x:f>
      </x:c>
    </x:row>
    <x:row r="20" ht="23" customHeight="1">
      <x:c r="A20" s="27" t="str">
        <x:f>IF(AND('Prestamo'!$B$18="Listo",ROW()-4&lt;='Prestamo'!$B$9),ROW()-4,"")</x:f>
      </x:c>
      <x:c r="B20" s="27" t="str">
        <x:f>IF(A20="","",A20*'Prestamo'!$B$10)</x:f>
      </x:c>
      <x:c r="C20" s="20" t="str">
        <x:f>IF(A20="","",H19)</x:f>
      </x:c>
      <x:c r="D20" s="20" t="str">
        <x:f>IF(A20="","",IF(A20='Prestamo'!$B$9,C20,MIN(ROUND(C20*100,0)-('Prestamo'!$B$9-A20),IF(AND('Prestamo'!$B$13="Pagos iguales",'Prestamo'!$B$8&gt;0),'Prestamo'!$B$22-ROUND(E20*100,0)-ROUND(F20*100,0),'Prestamo'!$B$23+IF(A20&lt;='Prestamo'!$B$24,1,0)))/100))</x:f>
      </x:c>
      <x:c r="E20" s="20" t="str">
        <x:f>IF(A20="","",ROUND(ROUND(C20*100,0)*ROUND('Prestamo'!$B$8*100,0)*'Prestamo'!$B$10/(10000*'Prestamo'!$B$11),0)/100)</x:f>
      </x:c>
      <x:c r="F20" s="20" t="str">
        <x:f>IF(A20="","",ROUND(ROUND(E20*100,0)*'Prestamo'!$B$12/100,0)/100)</x:f>
      </x:c>
      <x:c r="G20" s="28" t="str">
        <x:f>IF(A20="","",ROUND(SUM(D20:F20),2))</x:f>
      </x:c>
      <x:c r="H20" s="20" t="str">
        <x:f>IF(A20="","",ROUND(C20-D20,2))</x:f>
      </x:c>
    </x:row>
    <x:row r="21" ht="23" customHeight="1">
      <x:c r="A21" s="27" t="str">
        <x:f>IF(AND('Prestamo'!$B$18="Listo",ROW()-4&lt;='Prestamo'!$B$9),ROW()-4,"")</x:f>
      </x:c>
      <x:c r="B21" s="27" t="str">
        <x:f>IF(A21="","",A21*'Prestamo'!$B$10)</x:f>
      </x:c>
      <x:c r="C21" s="20" t="str">
        <x:f>IF(A21="","",H20)</x:f>
      </x:c>
      <x:c r="D21" s="20" t="str">
        <x:f>IF(A21="","",IF(A21='Prestamo'!$B$9,C21,MIN(ROUND(C21*100,0)-('Prestamo'!$B$9-A21),IF(AND('Prestamo'!$B$13="Pagos iguales",'Prestamo'!$B$8&gt;0),'Prestamo'!$B$22-ROUND(E21*100,0)-ROUND(F21*100,0),'Prestamo'!$B$23+IF(A21&lt;='Prestamo'!$B$24,1,0)))/100))</x:f>
      </x:c>
      <x:c r="E21" s="20" t="str">
        <x:f>IF(A21="","",ROUND(ROUND(C21*100,0)*ROUND('Prestamo'!$B$8*100,0)*'Prestamo'!$B$10/(10000*'Prestamo'!$B$11),0)/100)</x:f>
      </x:c>
      <x:c r="F21" s="20" t="str">
        <x:f>IF(A21="","",ROUND(ROUND(E21*100,0)*'Prestamo'!$B$12/100,0)/100)</x:f>
      </x:c>
      <x:c r="G21" s="28" t="str">
        <x:f>IF(A21="","",ROUND(SUM(D21:F21),2))</x:f>
      </x:c>
      <x:c r="H21" s="20" t="str">
        <x:f>IF(A21="","",ROUND(C21-D21,2))</x:f>
      </x:c>
    </x:row>
    <x:row r="22" ht="23" customHeight="1">
      <x:c r="A22" s="27" t="str">
        <x:f>IF(AND('Prestamo'!$B$18="Listo",ROW()-4&lt;='Prestamo'!$B$9),ROW()-4,"")</x:f>
      </x:c>
      <x:c r="B22" s="27" t="str">
        <x:f>IF(A22="","",A22*'Prestamo'!$B$10)</x:f>
      </x:c>
      <x:c r="C22" s="20" t="str">
        <x:f>IF(A22="","",H21)</x:f>
      </x:c>
      <x:c r="D22" s="20" t="str">
        <x:f>IF(A22="","",IF(A22='Prestamo'!$B$9,C22,MIN(ROUND(C22*100,0)-('Prestamo'!$B$9-A22),IF(AND('Prestamo'!$B$13="Pagos iguales",'Prestamo'!$B$8&gt;0),'Prestamo'!$B$22-ROUND(E22*100,0)-ROUND(F22*100,0),'Prestamo'!$B$23+IF(A22&lt;='Prestamo'!$B$24,1,0)))/100))</x:f>
      </x:c>
      <x:c r="E22" s="20" t="str">
        <x:f>IF(A22="","",ROUND(ROUND(C22*100,0)*ROUND('Prestamo'!$B$8*100,0)*'Prestamo'!$B$10/(10000*'Prestamo'!$B$11),0)/100)</x:f>
      </x:c>
      <x:c r="F22" s="20" t="str">
        <x:f>IF(A22="","",ROUND(ROUND(E22*100,0)*'Prestamo'!$B$12/100,0)/100)</x:f>
      </x:c>
      <x:c r="G22" s="28" t="str">
        <x:f>IF(A22="","",ROUND(SUM(D22:F22),2))</x:f>
      </x:c>
      <x:c r="H22" s="20" t="str">
        <x:f>IF(A22="","",ROUND(C22-D22,2))</x:f>
      </x:c>
    </x:row>
    <x:row r="23" ht="23" customHeight="1">
      <x:c r="A23" s="27" t="str">
        <x:f>IF(AND('Prestamo'!$B$18="Listo",ROW()-4&lt;='Prestamo'!$B$9),ROW()-4,"")</x:f>
      </x:c>
      <x:c r="B23" s="27" t="str">
        <x:f>IF(A23="","",A23*'Prestamo'!$B$10)</x:f>
      </x:c>
      <x:c r="C23" s="20" t="str">
        <x:f>IF(A23="","",H22)</x:f>
      </x:c>
      <x:c r="D23" s="20" t="str">
        <x:f>IF(A23="","",IF(A23='Prestamo'!$B$9,C23,MIN(ROUND(C23*100,0)-('Prestamo'!$B$9-A23),IF(AND('Prestamo'!$B$13="Pagos iguales",'Prestamo'!$B$8&gt;0),'Prestamo'!$B$22-ROUND(E23*100,0)-ROUND(F23*100,0),'Prestamo'!$B$23+IF(A23&lt;='Prestamo'!$B$24,1,0)))/100))</x:f>
      </x:c>
      <x:c r="E23" s="20" t="str">
        <x:f>IF(A23="","",ROUND(ROUND(C23*100,0)*ROUND('Prestamo'!$B$8*100,0)*'Prestamo'!$B$10/(10000*'Prestamo'!$B$11),0)/100)</x:f>
      </x:c>
      <x:c r="F23" s="20" t="str">
        <x:f>IF(A23="","",ROUND(ROUND(E23*100,0)*'Prestamo'!$B$12/100,0)/100)</x:f>
      </x:c>
      <x:c r="G23" s="28" t="str">
        <x:f>IF(A23="","",ROUND(SUM(D23:F23),2))</x:f>
      </x:c>
      <x:c r="H23" s="20" t="str">
        <x:f>IF(A23="","",ROUND(C23-D23,2))</x:f>
      </x:c>
    </x:row>
    <x:row r="24" ht="23" customHeight="1">
      <x:c r="A24" s="27" t="str">
        <x:f>IF(AND('Prestamo'!$B$18="Listo",ROW()-4&lt;='Prestamo'!$B$9),ROW()-4,"")</x:f>
      </x:c>
      <x:c r="B24" s="27" t="str">
        <x:f>IF(A24="","",A24*'Prestamo'!$B$10)</x:f>
      </x:c>
      <x:c r="C24" s="20" t="str">
        <x:f>IF(A24="","",H23)</x:f>
      </x:c>
      <x:c r="D24" s="20" t="str">
        <x:f>IF(A24="","",IF(A24='Prestamo'!$B$9,C24,MIN(ROUND(C24*100,0)-('Prestamo'!$B$9-A24),IF(AND('Prestamo'!$B$13="Pagos iguales",'Prestamo'!$B$8&gt;0),'Prestamo'!$B$22-ROUND(E24*100,0)-ROUND(F24*100,0),'Prestamo'!$B$23+IF(A24&lt;='Prestamo'!$B$24,1,0)))/100))</x:f>
      </x:c>
      <x:c r="E24" s="20" t="str">
        <x:f>IF(A24="","",ROUND(ROUND(C24*100,0)*ROUND('Prestamo'!$B$8*100,0)*'Prestamo'!$B$10/(10000*'Prestamo'!$B$11),0)/100)</x:f>
      </x:c>
      <x:c r="F24" s="20" t="str">
        <x:f>IF(A24="","",ROUND(ROUND(E24*100,0)*'Prestamo'!$B$12/100,0)/100)</x:f>
      </x:c>
      <x:c r="G24" s="28" t="str">
        <x:f>IF(A24="","",ROUND(SUM(D24:F24),2))</x:f>
      </x:c>
      <x:c r="H24" s="20" t="str">
        <x:f>IF(A24="","",ROUND(C24-D24,2))</x:f>
      </x:c>
    </x:row>
    <x:row r="25" ht="23" customHeight="1">
      <x:c r="A25" s="27" t="str">
        <x:f>IF(AND('Prestamo'!$B$18="Listo",ROW()-4&lt;='Prestamo'!$B$9),ROW()-4,"")</x:f>
      </x:c>
      <x:c r="B25" s="27" t="str">
        <x:f>IF(A25="","",A25*'Prestamo'!$B$10)</x:f>
      </x:c>
      <x:c r="C25" s="20" t="str">
        <x:f>IF(A25="","",H24)</x:f>
      </x:c>
      <x:c r="D25" s="20" t="str">
        <x:f>IF(A25="","",IF(A25='Prestamo'!$B$9,C25,MIN(ROUND(C25*100,0)-('Prestamo'!$B$9-A25),IF(AND('Prestamo'!$B$13="Pagos iguales",'Prestamo'!$B$8&gt;0),'Prestamo'!$B$22-ROUND(E25*100,0)-ROUND(F25*100,0),'Prestamo'!$B$23+IF(A25&lt;='Prestamo'!$B$24,1,0)))/100))</x:f>
      </x:c>
      <x:c r="E25" s="20" t="str">
        <x:f>IF(A25="","",ROUND(ROUND(C25*100,0)*ROUND('Prestamo'!$B$8*100,0)*'Prestamo'!$B$10/(10000*'Prestamo'!$B$11),0)/100)</x:f>
      </x:c>
      <x:c r="F25" s="20" t="str">
        <x:f>IF(A25="","",ROUND(ROUND(E25*100,0)*'Prestamo'!$B$12/100,0)/100)</x:f>
      </x:c>
      <x:c r="G25" s="28" t="str">
        <x:f>IF(A25="","",ROUND(SUM(D25:F25),2))</x:f>
      </x:c>
      <x:c r="H25" s="20" t="str">
        <x:f>IF(A25="","",ROUND(C25-D25,2))</x:f>
      </x:c>
    </x:row>
    <x:row r="26" ht="23" customHeight="1">
      <x:c r="A26" s="27" t="str">
        <x:f>IF(AND('Prestamo'!$B$18="Listo",ROW()-4&lt;='Prestamo'!$B$9),ROW()-4,"")</x:f>
      </x:c>
      <x:c r="B26" s="27" t="str">
        <x:f>IF(A26="","",A26*'Prestamo'!$B$10)</x:f>
      </x:c>
      <x:c r="C26" s="20" t="str">
        <x:f>IF(A26="","",H25)</x:f>
      </x:c>
      <x:c r="D26" s="20" t="str">
        <x:f>IF(A26="","",IF(A26='Prestamo'!$B$9,C26,MIN(ROUND(C26*100,0)-('Prestamo'!$B$9-A26),IF(AND('Prestamo'!$B$13="Pagos iguales",'Prestamo'!$B$8&gt;0),'Prestamo'!$B$22-ROUND(E26*100,0)-ROUND(F26*100,0),'Prestamo'!$B$23+IF(A26&lt;='Prestamo'!$B$24,1,0)))/100))</x:f>
      </x:c>
      <x:c r="E26" s="20" t="str">
        <x:f>IF(A26="","",ROUND(ROUND(C26*100,0)*ROUND('Prestamo'!$B$8*100,0)*'Prestamo'!$B$10/(10000*'Prestamo'!$B$11),0)/100)</x:f>
      </x:c>
      <x:c r="F26" s="20" t="str">
        <x:f>IF(A26="","",ROUND(ROUND(E26*100,0)*'Prestamo'!$B$12/100,0)/100)</x:f>
      </x:c>
      <x:c r="G26" s="28" t="str">
        <x:f>IF(A26="","",ROUND(SUM(D26:F26),2))</x:f>
      </x:c>
      <x:c r="H26" s="20" t="str">
        <x:f>IF(A26="","",ROUND(C26-D26,2))</x:f>
      </x:c>
    </x:row>
    <x:row r="27" ht="23" customHeight="1">
      <x:c r="A27" s="27" t="str">
        <x:f>IF(AND('Prestamo'!$B$18="Listo",ROW()-4&lt;='Prestamo'!$B$9),ROW()-4,"")</x:f>
      </x:c>
      <x:c r="B27" s="27" t="str">
        <x:f>IF(A27="","",A27*'Prestamo'!$B$10)</x:f>
      </x:c>
      <x:c r="C27" s="20" t="str">
        <x:f>IF(A27="","",H26)</x:f>
      </x:c>
      <x:c r="D27" s="20" t="str">
        <x:f>IF(A27="","",IF(A27='Prestamo'!$B$9,C27,MIN(ROUND(C27*100,0)-('Prestamo'!$B$9-A27),IF(AND('Prestamo'!$B$13="Pagos iguales",'Prestamo'!$B$8&gt;0),'Prestamo'!$B$22-ROUND(E27*100,0)-ROUND(F27*100,0),'Prestamo'!$B$23+IF(A27&lt;='Prestamo'!$B$24,1,0)))/100))</x:f>
      </x:c>
      <x:c r="E27" s="20" t="str">
        <x:f>IF(A27="","",ROUND(ROUND(C27*100,0)*ROUND('Prestamo'!$B$8*100,0)*'Prestamo'!$B$10/(10000*'Prestamo'!$B$11),0)/100)</x:f>
      </x:c>
      <x:c r="F27" s="20" t="str">
        <x:f>IF(A27="","",ROUND(ROUND(E27*100,0)*'Prestamo'!$B$12/100,0)/100)</x:f>
      </x:c>
      <x:c r="G27" s="28" t="str">
        <x:f>IF(A27="","",ROUND(SUM(D27:F27),2))</x:f>
      </x:c>
      <x:c r="H27" s="20" t="str">
        <x:f>IF(A27="","",ROUND(C27-D27,2))</x:f>
      </x:c>
    </x:row>
    <x:row r="28" ht="23" customHeight="1">
      <x:c r="A28" s="27" t="str">
        <x:f>IF(AND('Prestamo'!$B$18="Listo",ROW()-4&lt;='Prestamo'!$B$9),ROW()-4,"")</x:f>
      </x:c>
      <x:c r="B28" s="27" t="str">
        <x:f>IF(A28="","",A28*'Prestamo'!$B$10)</x:f>
      </x:c>
      <x:c r="C28" s="20" t="str">
        <x:f>IF(A28="","",H27)</x:f>
      </x:c>
      <x:c r="D28" s="20" t="str">
        <x:f>IF(A28="","",IF(A28='Prestamo'!$B$9,C28,MIN(ROUND(C28*100,0)-('Prestamo'!$B$9-A28),IF(AND('Prestamo'!$B$13="Pagos iguales",'Prestamo'!$B$8&gt;0),'Prestamo'!$B$22-ROUND(E28*100,0)-ROUND(F28*100,0),'Prestamo'!$B$23+IF(A28&lt;='Prestamo'!$B$24,1,0)))/100))</x:f>
      </x:c>
      <x:c r="E28" s="20" t="str">
        <x:f>IF(A28="","",ROUND(ROUND(C28*100,0)*ROUND('Prestamo'!$B$8*100,0)*'Prestamo'!$B$10/(10000*'Prestamo'!$B$11),0)/100)</x:f>
      </x:c>
      <x:c r="F28" s="20" t="str">
        <x:f>IF(A28="","",ROUND(ROUND(E28*100,0)*'Prestamo'!$B$12/100,0)/100)</x:f>
      </x:c>
      <x:c r="G28" s="28" t="str">
        <x:f>IF(A28="","",ROUND(SUM(D28:F28),2))</x:f>
      </x:c>
      <x:c r="H28" s="20" t="str">
        <x:f>IF(A28="","",ROUND(C28-D28,2))</x:f>
      </x:c>
    </x:row>
    <x:row r="29" ht="23" customHeight="1">
      <x:c r="A29" s="27" t="str">
        <x:f>IF(AND('Prestamo'!$B$18="Listo",ROW()-4&lt;='Prestamo'!$B$9),ROW()-4,"")</x:f>
      </x:c>
      <x:c r="B29" s="27" t="str">
        <x:f>IF(A29="","",A29*'Prestamo'!$B$10)</x:f>
      </x:c>
      <x:c r="C29" s="20" t="str">
        <x:f>IF(A29="","",H28)</x:f>
      </x:c>
      <x:c r="D29" s="20" t="str">
        <x:f>IF(A29="","",IF(A29='Prestamo'!$B$9,C29,MIN(ROUND(C29*100,0)-('Prestamo'!$B$9-A29),IF(AND('Prestamo'!$B$13="Pagos iguales",'Prestamo'!$B$8&gt;0),'Prestamo'!$B$22-ROUND(E29*100,0)-ROUND(F29*100,0),'Prestamo'!$B$23+IF(A29&lt;='Prestamo'!$B$24,1,0)))/100))</x:f>
      </x:c>
      <x:c r="E29" s="20" t="str">
        <x:f>IF(A29="","",ROUND(ROUND(C29*100,0)*ROUND('Prestamo'!$B$8*100,0)*'Prestamo'!$B$10/(10000*'Prestamo'!$B$11),0)/100)</x:f>
      </x:c>
      <x:c r="F29" s="20" t="str">
        <x:f>IF(A29="","",ROUND(ROUND(E29*100,0)*'Prestamo'!$B$12/100,0)/100)</x:f>
      </x:c>
      <x:c r="G29" s="28" t="str">
        <x:f>IF(A29="","",ROUND(SUM(D29:F29),2))</x:f>
      </x:c>
      <x:c r="H29" s="20" t="str">
        <x:f>IF(A29="","",ROUND(C29-D29,2))</x:f>
      </x:c>
    </x:row>
    <x:row r="30" ht="23" customHeight="1">
      <x:c r="A30" s="27" t="str">
        <x:f>IF(AND('Prestamo'!$B$18="Listo",ROW()-4&lt;='Prestamo'!$B$9),ROW()-4,"")</x:f>
      </x:c>
      <x:c r="B30" s="27" t="str">
        <x:f>IF(A30="","",A30*'Prestamo'!$B$10)</x:f>
      </x:c>
      <x:c r="C30" s="20" t="str">
        <x:f>IF(A30="","",H29)</x:f>
      </x:c>
      <x:c r="D30" s="20" t="str">
        <x:f>IF(A30="","",IF(A30='Prestamo'!$B$9,C30,MIN(ROUND(C30*100,0)-('Prestamo'!$B$9-A30),IF(AND('Prestamo'!$B$13="Pagos iguales",'Prestamo'!$B$8&gt;0),'Prestamo'!$B$22-ROUND(E30*100,0)-ROUND(F30*100,0),'Prestamo'!$B$23+IF(A30&lt;='Prestamo'!$B$24,1,0)))/100))</x:f>
      </x:c>
      <x:c r="E30" s="20" t="str">
        <x:f>IF(A30="","",ROUND(ROUND(C30*100,0)*ROUND('Prestamo'!$B$8*100,0)*'Prestamo'!$B$10/(10000*'Prestamo'!$B$11),0)/100)</x:f>
      </x:c>
      <x:c r="F30" s="20" t="str">
        <x:f>IF(A30="","",ROUND(ROUND(E30*100,0)*'Prestamo'!$B$12/100,0)/100)</x:f>
      </x:c>
      <x:c r="G30" s="28" t="str">
        <x:f>IF(A30="","",ROUND(SUM(D30:F30),2))</x:f>
      </x:c>
      <x:c r="H30" s="20" t="str">
        <x:f>IF(A30="","",ROUND(C30-D30,2))</x:f>
      </x:c>
    </x:row>
    <x:row r="31" ht="23" customHeight="1">
      <x:c r="A31" s="27" t="str">
        <x:f>IF(AND('Prestamo'!$B$18="Listo",ROW()-4&lt;='Prestamo'!$B$9),ROW()-4,"")</x:f>
      </x:c>
      <x:c r="B31" s="27" t="str">
        <x:f>IF(A31="","",A31*'Prestamo'!$B$10)</x:f>
      </x:c>
      <x:c r="C31" s="20" t="str">
        <x:f>IF(A31="","",H30)</x:f>
      </x:c>
      <x:c r="D31" s="20" t="str">
        <x:f>IF(A31="","",IF(A31='Prestamo'!$B$9,C31,MIN(ROUND(C31*100,0)-('Prestamo'!$B$9-A31),IF(AND('Prestamo'!$B$13="Pagos iguales",'Prestamo'!$B$8&gt;0),'Prestamo'!$B$22-ROUND(E31*100,0)-ROUND(F31*100,0),'Prestamo'!$B$23+IF(A31&lt;='Prestamo'!$B$24,1,0)))/100))</x:f>
      </x:c>
      <x:c r="E31" s="20" t="str">
        <x:f>IF(A31="","",ROUND(ROUND(C31*100,0)*ROUND('Prestamo'!$B$8*100,0)*'Prestamo'!$B$10/(10000*'Prestamo'!$B$11),0)/100)</x:f>
      </x:c>
      <x:c r="F31" s="20" t="str">
        <x:f>IF(A31="","",ROUND(ROUND(E31*100,0)*'Prestamo'!$B$12/100,0)/100)</x:f>
      </x:c>
      <x:c r="G31" s="28" t="str">
        <x:f>IF(A31="","",ROUND(SUM(D31:F31),2))</x:f>
      </x:c>
      <x:c r="H31" s="20" t="str">
        <x:f>IF(A31="","",ROUND(C31-D31,2))</x:f>
      </x:c>
    </x:row>
    <x:row r="32" ht="23" customHeight="1">
      <x:c r="A32" s="27" t="str">
        <x:f>IF(AND('Prestamo'!$B$18="Listo",ROW()-4&lt;='Prestamo'!$B$9),ROW()-4,"")</x:f>
      </x:c>
      <x:c r="B32" s="27" t="str">
        <x:f>IF(A32="","",A32*'Prestamo'!$B$10)</x:f>
      </x:c>
      <x:c r="C32" s="20" t="str">
        <x:f>IF(A32="","",H31)</x:f>
      </x:c>
      <x:c r="D32" s="20" t="str">
        <x:f>IF(A32="","",IF(A32='Prestamo'!$B$9,C32,MIN(ROUND(C32*100,0)-('Prestamo'!$B$9-A32),IF(AND('Prestamo'!$B$13="Pagos iguales",'Prestamo'!$B$8&gt;0),'Prestamo'!$B$22-ROUND(E32*100,0)-ROUND(F32*100,0),'Prestamo'!$B$23+IF(A32&lt;='Prestamo'!$B$24,1,0)))/100))</x:f>
      </x:c>
      <x:c r="E32" s="20" t="str">
        <x:f>IF(A32="","",ROUND(ROUND(C32*100,0)*ROUND('Prestamo'!$B$8*100,0)*'Prestamo'!$B$10/(10000*'Prestamo'!$B$11),0)/100)</x:f>
      </x:c>
      <x:c r="F32" s="20" t="str">
        <x:f>IF(A32="","",ROUND(ROUND(E32*100,0)*'Prestamo'!$B$12/100,0)/100)</x:f>
      </x:c>
      <x:c r="G32" s="28" t="str">
        <x:f>IF(A32="","",ROUND(SUM(D32:F32),2))</x:f>
      </x:c>
      <x:c r="H32" s="20" t="str">
        <x:f>IF(A32="","",ROUND(C32-D32,2))</x:f>
      </x:c>
    </x:row>
    <x:row r="33" ht="23" customHeight="1">
      <x:c r="A33" s="27" t="str">
        <x:f>IF(AND('Prestamo'!$B$18="Listo",ROW()-4&lt;='Prestamo'!$B$9),ROW()-4,"")</x:f>
      </x:c>
      <x:c r="B33" s="27" t="str">
        <x:f>IF(A33="","",A33*'Prestamo'!$B$10)</x:f>
      </x:c>
      <x:c r="C33" s="20" t="str">
        <x:f>IF(A33="","",H32)</x:f>
      </x:c>
      <x:c r="D33" s="20" t="str">
        <x:f>IF(A33="","",IF(A33='Prestamo'!$B$9,C33,MIN(ROUND(C33*100,0)-('Prestamo'!$B$9-A33),IF(AND('Prestamo'!$B$13="Pagos iguales",'Prestamo'!$B$8&gt;0),'Prestamo'!$B$22-ROUND(E33*100,0)-ROUND(F33*100,0),'Prestamo'!$B$23+IF(A33&lt;='Prestamo'!$B$24,1,0)))/100))</x:f>
      </x:c>
      <x:c r="E33" s="20" t="str">
        <x:f>IF(A33="","",ROUND(ROUND(C33*100,0)*ROUND('Prestamo'!$B$8*100,0)*'Prestamo'!$B$10/(10000*'Prestamo'!$B$11),0)/100)</x:f>
      </x:c>
      <x:c r="F33" s="20" t="str">
        <x:f>IF(A33="","",ROUND(ROUND(E33*100,0)*'Prestamo'!$B$12/100,0)/100)</x:f>
      </x:c>
      <x:c r="G33" s="28" t="str">
        <x:f>IF(A33="","",ROUND(SUM(D33:F33),2))</x:f>
      </x:c>
      <x:c r="H33" s="20" t="str">
        <x:f>IF(A33="","",ROUND(C33-D33,2))</x:f>
      </x:c>
    </x:row>
    <x:row r="34" ht="23" customHeight="1">
      <x:c r="A34" s="27" t="str">
        <x:f>IF(AND('Prestamo'!$B$18="Listo",ROW()-4&lt;='Prestamo'!$B$9),ROW()-4,"")</x:f>
      </x:c>
      <x:c r="B34" s="27" t="str">
        <x:f>IF(A34="","",A34*'Prestamo'!$B$10)</x:f>
      </x:c>
      <x:c r="C34" s="20" t="str">
        <x:f>IF(A34="","",H33)</x:f>
      </x:c>
      <x:c r="D34" s="20" t="str">
        <x:f>IF(A34="","",IF(A34='Prestamo'!$B$9,C34,MIN(ROUND(C34*100,0)-('Prestamo'!$B$9-A34),IF(AND('Prestamo'!$B$13="Pagos iguales",'Prestamo'!$B$8&gt;0),'Prestamo'!$B$22-ROUND(E34*100,0)-ROUND(F34*100,0),'Prestamo'!$B$23+IF(A34&lt;='Prestamo'!$B$24,1,0)))/100))</x:f>
      </x:c>
      <x:c r="E34" s="20" t="str">
        <x:f>IF(A34="","",ROUND(ROUND(C34*100,0)*ROUND('Prestamo'!$B$8*100,0)*'Prestamo'!$B$10/(10000*'Prestamo'!$B$11),0)/100)</x:f>
      </x:c>
      <x:c r="F34" s="20" t="str">
        <x:f>IF(A34="","",ROUND(ROUND(E34*100,0)*'Prestamo'!$B$12/100,0)/100)</x:f>
      </x:c>
      <x:c r="G34" s="28" t="str">
        <x:f>IF(A34="","",ROUND(SUM(D34:F34),2))</x:f>
      </x:c>
      <x:c r="H34" s="20" t="str">
        <x:f>IF(A34="","",ROUND(C34-D34,2))</x:f>
      </x:c>
    </x:row>
    <x:row r="35" ht="23" customHeight="1">
      <x:c r="A35" s="27" t="str">
        <x:f>IF(AND('Prestamo'!$B$18="Listo",ROW()-4&lt;='Prestamo'!$B$9),ROW()-4,"")</x:f>
      </x:c>
      <x:c r="B35" s="27" t="str">
        <x:f>IF(A35="","",A35*'Prestamo'!$B$10)</x:f>
      </x:c>
      <x:c r="C35" s="20" t="str">
        <x:f>IF(A35="","",H34)</x:f>
      </x:c>
      <x:c r="D35" s="20" t="str">
        <x:f>IF(A35="","",IF(A35='Prestamo'!$B$9,C35,MIN(ROUND(C35*100,0)-('Prestamo'!$B$9-A35),IF(AND('Prestamo'!$B$13="Pagos iguales",'Prestamo'!$B$8&gt;0),'Prestamo'!$B$22-ROUND(E35*100,0)-ROUND(F35*100,0),'Prestamo'!$B$23+IF(A35&lt;='Prestamo'!$B$24,1,0)))/100))</x:f>
      </x:c>
      <x:c r="E35" s="20" t="str">
        <x:f>IF(A35="","",ROUND(ROUND(C35*100,0)*ROUND('Prestamo'!$B$8*100,0)*'Prestamo'!$B$10/(10000*'Prestamo'!$B$11),0)/100)</x:f>
      </x:c>
      <x:c r="F35" s="20" t="str">
        <x:f>IF(A35="","",ROUND(ROUND(E35*100,0)*'Prestamo'!$B$12/100,0)/100)</x:f>
      </x:c>
      <x:c r="G35" s="28" t="str">
        <x:f>IF(A35="","",ROUND(SUM(D35:F35),2))</x:f>
      </x:c>
      <x:c r="H35" s="20" t="str">
        <x:f>IF(A35="","",ROUND(C35-D35,2))</x:f>
      </x:c>
    </x:row>
    <x:row r="36" ht="23" customHeight="1">
      <x:c r="A36" s="27" t="str">
        <x:f>IF(AND('Prestamo'!$B$18="Listo",ROW()-4&lt;='Prestamo'!$B$9),ROW()-4,"")</x:f>
      </x:c>
      <x:c r="B36" s="27" t="str">
        <x:f>IF(A36="","",A36*'Prestamo'!$B$10)</x:f>
      </x:c>
      <x:c r="C36" s="20" t="str">
        <x:f>IF(A36="","",H35)</x:f>
      </x:c>
      <x:c r="D36" s="20" t="str">
        <x:f>IF(A36="","",IF(A36='Prestamo'!$B$9,C36,MIN(ROUND(C36*100,0)-('Prestamo'!$B$9-A36),IF(AND('Prestamo'!$B$13="Pagos iguales",'Prestamo'!$B$8&gt;0),'Prestamo'!$B$22-ROUND(E36*100,0)-ROUND(F36*100,0),'Prestamo'!$B$23+IF(A36&lt;='Prestamo'!$B$24,1,0)))/100))</x:f>
      </x:c>
      <x:c r="E36" s="20" t="str">
        <x:f>IF(A36="","",ROUND(ROUND(C36*100,0)*ROUND('Prestamo'!$B$8*100,0)*'Prestamo'!$B$10/(10000*'Prestamo'!$B$11),0)/100)</x:f>
      </x:c>
      <x:c r="F36" s="20" t="str">
        <x:f>IF(A36="","",ROUND(ROUND(E36*100,0)*'Prestamo'!$B$12/100,0)/100)</x:f>
      </x:c>
      <x:c r="G36" s="28" t="str">
        <x:f>IF(A36="","",ROUND(SUM(D36:F36),2))</x:f>
      </x:c>
      <x:c r="H36" s="20" t="str">
        <x:f>IF(A36="","",ROUND(C36-D36,2))</x:f>
      </x:c>
    </x:row>
    <x:row r="37" ht="23" customHeight="1">
      <x:c r="A37" s="27" t="str">
        <x:f>IF(AND('Prestamo'!$B$18="Listo",ROW()-4&lt;='Prestamo'!$B$9),ROW()-4,"")</x:f>
      </x:c>
      <x:c r="B37" s="27" t="str">
        <x:f>IF(A37="","",A37*'Prestamo'!$B$10)</x:f>
      </x:c>
      <x:c r="C37" s="20" t="str">
        <x:f>IF(A37="","",H36)</x:f>
      </x:c>
      <x:c r="D37" s="20" t="str">
        <x:f>IF(A37="","",IF(A37='Prestamo'!$B$9,C37,MIN(ROUND(C37*100,0)-('Prestamo'!$B$9-A37),IF(AND('Prestamo'!$B$13="Pagos iguales",'Prestamo'!$B$8&gt;0),'Prestamo'!$B$22-ROUND(E37*100,0)-ROUND(F37*100,0),'Prestamo'!$B$23+IF(A37&lt;='Prestamo'!$B$24,1,0)))/100))</x:f>
      </x:c>
      <x:c r="E37" s="20" t="str">
        <x:f>IF(A37="","",ROUND(ROUND(C37*100,0)*ROUND('Prestamo'!$B$8*100,0)*'Prestamo'!$B$10/(10000*'Prestamo'!$B$11),0)/100)</x:f>
      </x:c>
      <x:c r="F37" s="20" t="str">
        <x:f>IF(A37="","",ROUND(ROUND(E37*100,0)*'Prestamo'!$B$12/100,0)/100)</x:f>
      </x:c>
      <x:c r="G37" s="28" t="str">
        <x:f>IF(A37="","",ROUND(SUM(D37:F37),2))</x:f>
      </x:c>
      <x:c r="H37" s="20" t="str">
        <x:f>IF(A37="","",ROUND(C37-D37,2))</x:f>
      </x:c>
    </x:row>
    <x:row r="38" ht="23" customHeight="1">
      <x:c r="A38" s="27" t="str">
        <x:f>IF(AND('Prestamo'!$B$18="Listo",ROW()-4&lt;='Prestamo'!$B$9),ROW()-4,"")</x:f>
      </x:c>
      <x:c r="B38" s="27" t="str">
        <x:f>IF(A38="","",A38*'Prestamo'!$B$10)</x:f>
      </x:c>
      <x:c r="C38" s="20" t="str">
        <x:f>IF(A38="","",H37)</x:f>
      </x:c>
      <x:c r="D38" s="20" t="str">
        <x:f>IF(A38="","",IF(A38='Prestamo'!$B$9,C38,MIN(ROUND(C38*100,0)-('Prestamo'!$B$9-A38),IF(AND('Prestamo'!$B$13="Pagos iguales",'Prestamo'!$B$8&gt;0),'Prestamo'!$B$22-ROUND(E38*100,0)-ROUND(F38*100,0),'Prestamo'!$B$23+IF(A38&lt;='Prestamo'!$B$24,1,0)))/100))</x:f>
      </x:c>
      <x:c r="E38" s="20" t="str">
        <x:f>IF(A38="","",ROUND(ROUND(C38*100,0)*ROUND('Prestamo'!$B$8*100,0)*'Prestamo'!$B$10/(10000*'Prestamo'!$B$11),0)/100)</x:f>
      </x:c>
      <x:c r="F38" s="20" t="str">
        <x:f>IF(A38="","",ROUND(ROUND(E38*100,0)*'Prestamo'!$B$12/100,0)/100)</x:f>
      </x:c>
      <x:c r="G38" s="28" t="str">
        <x:f>IF(A38="","",ROUND(SUM(D38:F38),2))</x:f>
      </x:c>
      <x:c r="H38" s="20" t="str">
        <x:f>IF(A38="","",ROUND(C38-D38,2))</x:f>
      </x:c>
    </x:row>
    <x:row r="39" ht="23" customHeight="1">
      <x:c r="A39" s="27" t="str">
        <x:f>IF(AND('Prestamo'!$B$18="Listo",ROW()-4&lt;='Prestamo'!$B$9),ROW()-4,"")</x:f>
      </x:c>
      <x:c r="B39" s="27" t="str">
        <x:f>IF(A39="","",A39*'Prestamo'!$B$10)</x:f>
      </x:c>
      <x:c r="C39" s="20" t="str">
        <x:f>IF(A39="","",H38)</x:f>
      </x:c>
      <x:c r="D39" s="20" t="str">
        <x:f>IF(A39="","",IF(A39='Prestamo'!$B$9,C39,MIN(ROUND(C39*100,0)-('Prestamo'!$B$9-A39),IF(AND('Prestamo'!$B$13="Pagos iguales",'Prestamo'!$B$8&gt;0),'Prestamo'!$B$22-ROUND(E39*100,0)-ROUND(F39*100,0),'Prestamo'!$B$23+IF(A39&lt;='Prestamo'!$B$24,1,0)))/100))</x:f>
      </x:c>
      <x:c r="E39" s="20" t="str">
        <x:f>IF(A39="","",ROUND(ROUND(C39*100,0)*ROUND('Prestamo'!$B$8*100,0)*'Prestamo'!$B$10/(10000*'Prestamo'!$B$11),0)/100)</x:f>
      </x:c>
      <x:c r="F39" s="20" t="str">
        <x:f>IF(A39="","",ROUND(ROUND(E39*100,0)*'Prestamo'!$B$12/100,0)/100)</x:f>
      </x:c>
      <x:c r="G39" s="28" t="str">
        <x:f>IF(A39="","",ROUND(SUM(D39:F39),2))</x:f>
      </x:c>
      <x:c r="H39" s="20" t="str">
        <x:f>IF(A39="","",ROUND(C39-D39,2))</x:f>
      </x:c>
    </x:row>
    <x:row r="40" ht="23" customHeight="1">
      <x:c r="A40" s="27" t="str">
        <x:f>IF(AND('Prestamo'!$B$18="Listo",ROW()-4&lt;='Prestamo'!$B$9),ROW()-4,"")</x:f>
      </x:c>
      <x:c r="B40" s="27" t="str">
        <x:f>IF(A40="","",A40*'Prestamo'!$B$10)</x:f>
      </x:c>
      <x:c r="C40" s="20" t="str">
        <x:f>IF(A40="","",H39)</x:f>
      </x:c>
      <x:c r="D40" s="20" t="str">
        <x:f>IF(A40="","",IF(A40='Prestamo'!$B$9,C40,MIN(ROUND(C40*100,0)-('Prestamo'!$B$9-A40),IF(AND('Prestamo'!$B$13="Pagos iguales",'Prestamo'!$B$8&gt;0),'Prestamo'!$B$22-ROUND(E40*100,0)-ROUND(F40*100,0),'Prestamo'!$B$23+IF(A40&lt;='Prestamo'!$B$24,1,0)))/100))</x:f>
      </x:c>
      <x:c r="E40" s="20" t="str">
        <x:f>IF(A40="","",ROUND(ROUND(C40*100,0)*ROUND('Prestamo'!$B$8*100,0)*'Prestamo'!$B$10/(10000*'Prestamo'!$B$11),0)/100)</x:f>
      </x:c>
      <x:c r="F40" s="20" t="str">
        <x:f>IF(A40="","",ROUND(ROUND(E40*100,0)*'Prestamo'!$B$12/100,0)/100)</x:f>
      </x:c>
      <x:c r="G40" s="28" t="str">
        <x:f>IF(A40="","",ROUND(SUM(D40:F40),2))</x:f>
      </x:c>
      <x:c r="H40" s="20" t="str">
        <x:f>IF(A40="","",ROUND(C40-D40,2))</x:f>
      </x:c>
    </x:row>
    <x:row r="41" ht="23" customHeight="1">
      <x:c r="A41" s="27" t="str">
        <x:f>IF(AND('Prestamo'!$B$18="Listo",ROW()-4&lt;='Prestamo'!$B$9),ROW()-4,"")</x:f>
      </x:c>
      <x:c r="B41" s="27" t="str">
        <x:f>IF(A41="","",A41*'Prestamo'!$B$10)</x:f>
      </x:c>
      <x:c r="C41" s="20" t="str">
        <x:f>IF(A41="","",H40)</x:f>
      </x:c>
      <x:c r="D41" s="20" t="str">
        <x:f>IF(A41="","",IF(A41='Prestamo'!$B$9,C41,MIN(ROUND(C41*100,0)-('Prestamo'!$B$9-A41),IF(AND('Prestamo'!$B$13="Pagos iguales",'Prestamo'!$B$8&gt;0),'Prestamo'!$B$22-ROUND(E41*100,0)-ROUND(F41*100,0),'Prestamo'!$B$23+IF(A41&lt;='Prestamo'!$B$24,1,0)))/100))</x:f>
      </x:c>
      <x:c r="E41" s="20" t="str">
        <x:f>IF(A41="","",ROUND(ROUND(C41*100,0)*ROUND('Prestamo'!$B$8*100,0)*'Prestamo'!$B$10/(10000*'Prestamo'!$B$11),0)/100)</x:f>
      </x:c>
      <x:c r="F41" s="20" t="str">
        <x:f>IF(A41="","",ROUND(ROUND(E41*100,0)*'Prestamo'!$B$12/100,0)/100)</x:f>
      </x:c>
      <x:c r="G41" s="28" t="str">
        <x:f>IF(A41="","",ROUND(SUM(D41:F41),2))</x:f>
      </x:c>
      <x:c r="H41" s="20" t="str">
        <x:f>IF(A41="","",ROUND(C41-D41,2))</x:f>
      </x:c>
    </x:row>
    <x:row r="42" ht="23" customHeight="1">
      <x:c r="A42" s="27" t="str">
        <x:f>IF(AND('Prestamo'!$B$18="Listo",ROW()-4&lt;='Prestamo'!$B$9),ROW()-4,"")</x:f>
      </x:c>
      <x:c r="B42" s="27" t="str">
        <x:f>IF(A42="","",A42*'Prestamo'!$B$10)</x:f>
      </x:c>
      <x:c r="C42" s="20" t="str">
        <x:f>IF(A42="","",H41)</x:f>
      </x:c>
      <x:c r="D42" s="20" t="str">
        <x:f>IF(A42="","",IF(A42='Prestamo'!$B$9,C42,MIN(ROUND(C42*100,0)-('Prestamo'!$B$9-A42),IF(AND('Prestamo'!$B$13="Pagos iguales",'Prestamo'!$B$8&gt;0),'Prestamo'!$B$22-ROUND(E42*100,0)-ROUND(F42*100,0),'Prestamo'!$B$23+IF(A42&lt;='Prestamo'!$B$24,1,0)))/100))</x:f>
      </x:c>
      <x:c r="E42" s="20" t="str">
        <x:f>IF(A42="","",ROUND(ROUND(C42*100,0)*ROUND('Prestamo'!$B$8*100,0)*'Prestamo'!$B$10/(10000*'Prestamo'!$B$11),0)/100)</x:f>
      </x:c>
      <x:c r="F42" s="20" t="str">
        <x:f>IF(A42="","",ROUND(ROUND(E42*100,0)*'Prestamo'!$B$12/100,0)/100)</x:f>
      </x:c>
      <x:c r="G42" s="28" t="str">
        <x:f>IF(A42="","",ROUND(SUM(D42:F42),2))</x:f>
      </x:c>
      <x:c r="H42" s="20" t="str">
        <x:f>IF(A42="","",ROUND(C42-D42,2))</x:f>
      </x:c>
    </x:row>
    <x:row r="43" ht="23" customHeight="1">
      <x:c r="A43" s="27" t="str">
        <x:f>IF(AND('Prestamo'!$B$18="Listo",ROW()-4&lt;='Prestamo'!$B$9),ROW()-4,"")</x:f>
      </x:c>
      <x:c r="B43" s="27" t="str">
        <x:f>IF(A43="","",A43*'Prestamo'!$B$10)</x:f>
      </x:c>
      <x:c r="C43" s="20" t="str">
        <x:f>IF(A43="","",H42)</x:f>
      </x:c>
      <x:c r="D43" s="20" t="str">
        <x:f>IF(A43="","",IF(A43='Prestamo'!$B$9,C43,MIN(ROUND(C43*100,0)-('Prestamo'!$B$9-A43),IF(AND('Prestamo'!$B$13="Pagos iguales",'Prestamo'!$B$8&gt;0),'Prestamo'!$B$22-ROUND(E43*100,0)-ROUND(F43*100,0),'Prestamo'!$B$23+IF(A43&lt;='Prestamo'!$B$24,1,0)))/100))</x:f>
      </x:c>
      <x:c r="E43" s="20" t="str">
        <x:f>IF(A43="","",ROUND(ROUND(C43*100,0)*ROUND('Prestamo'!$B$8*100,0)*'Prestamo'!$B$10/(10000*'Prestamo'!$B$11),0)/100)</x:f>
      </x:c>
      <x:c r="F43" s="20" t="str">
        <x:f>IF(A43="","",ROUND(ROUND(E43*100,0)*'Prestamo'!$B$12/100,0)/100)</x:f>
      </x:c>
      <x:c r="G43" s="28" t="str">
        <x:f>IF(A43="","",ROUND(SUM(D43:F43),2))</x:f>
      </x:c>
      <x:c r="H43" s="20" t="str">
        <x:f>IF(A43="","",ROUND(C43-D43,2))</x:f>
      </x:c>
    </x:row>
    <x:row r="44" ht="23" customHeight="1">
      <x:c r="A44" s="27" t="str">
        <x:f>IF(AND('Prestamo'!$B$18="Listo",ROW()-4&lt;='Prestamo'!$B$9),ROW()-4,"")</x:f>
      </x:c>
      <x:c r="B44" s="27" t="str">
        <x:f>IF(A44="","",A44*'Prestamo'!$B$10)</x:f>
      </x:c>
      <x:c r="C44" s="20" t="str">
        <x:f>IF(A44="","",H43)</x:f>
      </x:c>
      <x:c r="D44" s="20" t="str">
        <x:f>IF(A44="","",IF(A44='Prestamo'!$B$9,C44,MIN(ROUND(C44*100,0)-('Prestamo'!$B$9-A44),IF(AND('Prestamo'!$B$13="Pagos iguales",'Prestamo'!$B$8&gt;0),'Prestamo'!$B$22-ROUND(E44*100,0)-ROUND(F44*100,0),'Prestamo'!$B$23+IF(A44&lt;='Prestamo'!$B$24,1,0)))/100))</x:f>
      </x:c>
      <x:c r="E44" s="20" t="str">
        <x:f>IF(A44="","",ROUND(ROUND(C44*100,0)*ROUND('Prestamo'!$B$8*100,0)*'Prestamo'!$B$10/(10000*'Prestamo'!$B$11),0)/100)</x:f>
      </x:c>
      <x:c r="F44" s="20" t="str">
        <x:f>IF(A44="","",ROUND(ROUND(E44*100,0)*'Prestamo'!$B$12/100,0)/100)</x:f>
      </x:c>
      <x:c r="G44" s="28" t="str">
        <x:f>IF(A44="","",ROUND(SUM(D44:F44),2))</x:f>
      </x:c>
      <x:c r="H44" s="20" t="str">
        <x:f>IF(A44="","",ROUND(C44-D44,2))</x:f>
      </x:c>
    </x:row>
    <x:row r="45" ht="23" customHeight="1">
      <x:c r="A45" s="27" t="str">
        <x:f>IF(AND('Prestamo'!$B$18="Listo",ROW()-4&lt;='Prestamo'!$B$9),ROW()-4,"")</x:f>
      </x:c>
      <x:c r="B45" s="27" t="str">
        <x:f>IF(A45="","",A45*'Prestamo'!$B$10)</x:f>
      </x:c>
      <x:c r="C45" s="20" t="str">
        <x:f>IF(A45="","",H44)</x:f>
      </x:c>
      <x:c r="D45" s="20" t="str">
        <x:f>IF(A45="","",IF(A45='Prestamo'!$B$9,C45,MIN(ROUND(C45*100,0)-('Prestamo'!$B$9-A45),IF(AND('Prestamo'!$B$13="Pagos iguales",'Prestamo'!$B$8&gt;0),'Prestamo'!$B$22-ROUND(E45*100,0)-ROUND(F45*100,0),'Prestamo'!$B$23+IF(A45&lt;='Prestamo'!$B$24,1,0)))/100))</x:f>
      </x:c>
      <x:c r="E45" s="20" t="str">
        <x:f>IF(A45="","",ROUND(ROUND(C45*100,0)*ROUND('Prestamo'!$B$8*100,0)*'Prestamo'!$B$10/(10000*'Prestamo'!$B$11),0)/100)</x:f>
      </x:c>
      <x:c r="F45" s="20" t="str">
        <x:f>IF(A45="","",ROUND(ROUND(E45*100,0)*'Prestamo'!$B$12/100,0)/100)</x:f>
      </x:c>
      <x:c r="G45" s="28" t="str">
        <x:f>IF(A45="","",ROUND(SUM(D45:F45),2))</x:f>
      </x:c>
      <x:c r="H45" s="20" t="str">
        <x:f>IF(A45="","",ROUND(C45-D45,2))</x:f>
      </x:c>
    </x:row>
    <x:row r="46" ht="23" customHeight="1">
      <x:c r="A46" s="27" t="str">
        <x:f>IF(AND('Prestamo'!$B$18="Listo",ROW()-4&lt;='Prestamo'!$B$9),ROW()-4,"")</x:f>
      </x:c>
      <x:c r="B46" s="27" t="str">
        <x:f>IF(A46="","",A46*'Prestamo'!$B$10)</x:f>
      </x:c>
      <x:c r="C46" s="20" t="str">
        <x:f>IF(A46="","",H45)</x:f>
      </x:c>
      <x:c r="D46" s="20" t="str">
        <x:f>IF(A46="","",IF(A46='Prestamo'!$B$9,C46,MIN(ROUND(C46*100,0)-('Prestamo'!$B$9-A46),IF(AND('Prestamo'!$B$13="Pagos iguales",'Prestamo'!$B$8&gt;0),'Prestamo'!$B$22-ROUND(E46*100,0)-ROUND(F46*100,0),'Prestamo'!$B$23+IF(A46&lt;='Prestamo'!$B$24,1,0)))/100))</x:f>
      </x:c>
      <x:c r="E46" s="20" t="str">
        <x:f>IF(A46="","",ROUND(ROUND(C46*100,0)*ROUND('Prestamo'!$B$8*100,0)*'Prestamo'!$B$10/(10000*'Prestamo'!$B$11),0)/100)</x:f>
      </x:c>
      <x:c r="F46" s="20" t="str">
        <x:f>IF(A46="","",ROUND(ROUND(E46*100,0)*'Prestamo'!$B$12/100,0)/100)</x:f>
      </x:c>
      <x:c r="G46" s="28" t="str">
        <x:f>IF(A46="","",ROUND(SUM(D46:F46),2))</x:f>
      </x:c>
      <x:c r="H46" s="20" t="str">
        <x:f>IF(A46="","",ROUND(C46-D46,2))</x:f>
      </x:c>
    </x:row>
    <x:row r="47" ht="23" customHeight="1">
      <x:c r="A47" s="27" t="str">
        <x:f>IF(AND('Prestamo'!$B$18="Listo",ROW()-4&lt;='Prestamo'!$B$9),ROW()-4,"")</x:f>
      </x:c>
      <x:c r="B47" s="27" t="str">
        <x:f>IF(A47="","",A47*'Prestamo'!$B$10)</x:f>
      </x:c>
      <x:c r="C47" s="20" t="str">
        <x:f>IF(A47="","",H46)</x:f>
      </x:c>
      <x:c r="D47" s="20" t="str">
        <x:f>IF(A47="","",IF(A47='Prestamo'!$B$9,C47,MIN(ROUND(C47*100,0)-('Prestamo'!$B$9-A47),IF(AND('Prestamo'!$B$13="Pagos iguales",'Prestamo'!$B$8&gt;0),'Prestamo'!$B$22-ROUND(E47*100,0)-ROUND(F47*100,0),'Prestamo'!$B$23+IF(A47&lt;='Prestamo'!$B$24,1,0)))/100))</x:f>
      </x:c>
      <x:c r="E47" s="20" t="str">
        <x:f>IF(A47="","",ROUND(ROUND(C47*100,0)*ROUND('Prestamo'!$B$8*100,0)*'Prestamo'!$B$10/(10000*'Prestamo'!$B$11),0)/100)</x:f>
      </x:c>
      <x:c r="F47" s="20" t="str">
        <x:f>IF(A47="","",ROUND(ROUND(E47*100,0)*'Prestamo'!$B$12/100,0)/100)</x:f>
      </x:c>
      <x:c r="G47" s="28" t="str">
        <x:f>IF(A47="","",ROUND(SUM(D47:F47),2))</x:f>
      </x:c>
      <x:c r="H47" s="20" t="str">
        <x:f>IF(A47="","",ROUND(C47-D47,2))</x:f>
      </x:c>
    </x:row>
    <x:row r="48" ht="23" customHeight="1">
      <x:c r="A48" s="27" t="str">
        <x:f>IF(AND('Prestamo'!$B$18="Listo",ROW()-4&lt;='Prestamo'!$B$9),ROW()-4,"")</x:f>
      </x:c>
      <x:c r="B48" s="27" t="str">
        <x:f>IF(A48="","",A48*'Prestamo'!$B$10)</x:f>
      </x:c>
      <x:c r="C48" s="20" t="str">
        <x:f>IF(A48="","",H47)</x:f>
      </x:c>
      <x:c r="D48" s="20" t="str">
        <x:f>IF(A48="","",IF(A48='Prestamo'!$B$9,C48,MIN(ROUND(C48*100,0)-('Prestamo'!$B$9-A48),IF(AND('Prestamo'!$B$13="Pagos iguales",'Prestamo'!$B$8&gt;0),'Prestamo'!$B$22-ROUND(E48*100,0)-ROUND(F48*100,0),'Prestamo'!$B$23+IF(A48&lt;='Prestamo'!$B$24,1,0)))/100))</x:f>
      </x:c>
      <x:c r="E48" s="20" t="str">
        <x:f>IF(A48="","",ROUND(ROUND(C48*100,0)*ROUND('Prestamo'!$B$8*100,0)*'Prestamo'!$B$10/(10000*'Prestamo'!$B$11),0)/100)</x:f>
      </x:c>
      <x:c r="F48" s="20" t="str">
        <x:f>IF(A48="","",ROUND(ROUND(E48*100,0)*'Prestamo'!$B$12/100,0)/100)</x:f>
      </x:c>
      <x:c r="G48" s="28" t="str">
        <x:f>IF(A48="","",ROUND(SUM(D48:F48),2))</x:f>
      </x:c>
      <x:c r="H48" s="20" t="str">
        <x:f>IF(A48="","",ROUND(C48-D48,2))</x:f>
      </x:c>
    </x:row>
    <x:row r="49" ht="23" customHeight="1">
      <x:c r="A49" s="27" t="str">
        <x:f>IF(AND('Prestamo'!$B$18="Listo",ROW()-4&lt;='Prestamo'!$B$9),ROW()-4,"")</x:f>
      </x:c>
      <x:c r="B49" s="27" t="str">
        <x:f>IF(A49="","",A49*'Prestamo'!$B$10)</x:f>
      </x:c>
      <x:c r="C49" s="20" t="str">
        <x:f>IF(A49="","",H48)</x:f>
      </x:c>
      <x:c r="D49" s="20" t="str">
        <x:f>IF(A49="","",IF(A49='Prestamo'!$B$9,C49,MIN(ROUND(C49*100,0)-('Prestamo'!$B$9-A49),IF(AND('Prestamo'!$B$13="Pagos iguales",'Prestamo'!$B$8&gt;0),'Prestamo'!$B$22-ROUND(E49*100,0)-ROUND(F49*100,0),'Prestamo'!$B$23+IF(A49&lt;='Prestamo'!$B$24,1,0)))/100))</x:f>
      </x:c>
      <x:c r="E49" s="20" t="str">
        <x:f>IF(A49="","",ROUND(ROUND(C49*100,0)*ROUND('Prestamo'!$B$8*100,0)*'Prestamo'!$B$10/(10000*'Prestamo'!$B$11),0)/100)</x:f>
      </x:c>
      <x:c r="F49" s="20" t="str">
        <x:f>IF(A49="","",ROUND(ROUND(E49*100,0)*'Prestamo'!$B$12/100,0)/100)</x:f>
      </x:c>
      <x:c r="G49" s="28" t="str">
        <x:f>IF(A49="","",ROUND(SUM(D49:F49),2))</x:f>
      </x:c>
      <x:c r="H49" s="20" t="str">
        <x:f>IF(A49="","",ROUND(C49-D49,2))</x:f>
      </x:c>
    </x:row>
    <x:row r="50" ht="23" customHeight="1">
      <x:c r="A50" s="27" t="str">
        <x:f>IF(AND('Prestamo'!$B$18="Listo",ROW()-4&lt;='Prestamo'!$B$9),ROW()-4,"")</x:f>
      </x:c>
      <x:c r="B50" s="27" t="str">
        <x:f>IF(A50="","",A50*'Prestamo'!$B$10)</x:f>
      </x:c>
      <x:c r="C50" s="20" t="str">
        <x:f>IF(A50="","",H49)</x:f>
      </x:c>
      <x:c r="D50" s="20" t="str">
        <x:f>IF(A50="","",IF(A50='Prestamo'!$B$9,C50,MIN(ROUND(C50*100,0)-('Prestamo'!$B$9-A50),IF(AND('Prestamo'!$B$13="Pagos iguales",'Prestamo'!$B$8&gt;0),'Prestamo'!$B$22-ROUND(E50*100,0)-ROUND(F50*100,0),'Prestamo'!$B$23+IF(A50&lt;='Prestamo'!$B$24,1,0)))/100))</x:f>
      </x:c>
      <x:c r="E50" s="20" t="str">
        <x:f>IF(A50="","",ROUND(ROUND(C50*100,0)*ROUND('Prestamo'!$B$8*100,0)*'Prestamo'!$B$10/(10000*'Prestamo'!$B$11),0)/100)</x:f>
      </x:c>
      <x:c r="F50" s="20" t="str">
        <x:f>IF(A50="","",ROUND(ROUND(E50*100,0)*'Prestamo'!$B$12/100,0)/100)</x:f>
      </x:c>
      <x:c r="G50" s="28" t="str">
        <x:f>IF(A50="","",ROUND(SUM(D50:F50),2))</x:f>
      </x:c>
      <x:c r="H50" s="20" t="str">
        <x:f>IF(A50="","",ROUND(C50-D50,2))</x:f>
      </x:c>
    </x:row>
    <x:row r="51" ht="23" customHeight="1">
      <x:c r="A51" s="27" t="str">
        <x:f>IF(AND('Prestamo'!$B$18="Listo",ROW()-4&lt;='Prestamo'!$B$9),ROW()-4,"")</x:f>
      </x:c>
      <x:c r="B51" s="27" t="str">
        <x:f>IF(A51="","",A51*'Prestamo'!$B$10)</x:f>
      </x:c>
      <x:c r="C51" s="20" t="str">
        <x:f>IF(A51="","",H50)</x:f>
      </x:c>
      <x:c r="D51" s="20" t="str">
        <x:f>IF(A51="","",IF(A51='Prestamo'!$B$9,C51,MIN(ROUND(C51*100,0)-('Prestamo'!$B$9-A51),IF(AND('Prestamo'!$B$13="Pagos iguales",'Prestamo'!$B$8&gt;0),'Prestamo'!$B$22-ROUND(E51*100,0)-ROUND(F51*100,0),'Prestamo'!$B$23+IF(A51&lt;='Prestamo'!$B$24,1,0)))/100))</x:f>
      </x:c>
      <x:c r="E51" s="20" t="str">
        <x:f>IF(A51="","",ROUND(ROUND(C51*100,0)*ROUND('Prestamo'!$B$8*100,0)*'Prestamo'!$B$10/(10000*'Prestamo'!$B$11),0)/100)</x:f>
      </x:c>
      <x:c r="F51" s="20" t="str">
        <x:f>IF(A51="","",ROUND(ROUND(E51*100,0)*'Prestamo'!$B$12/100,0)/100)</x:f>
      </x:c>
      <x:c r="G51" s="28" t="str">
        <x:f>IF(A51="","",ROUND(SUM(D51:F51),2))</x:f>
      </x:c>
      <x:c r="H51" s="20" t="str">
        <x:f>IF(A51="","",ROUND(C51-D51,2))</x:f>
      </x:c>
    </x:row>
    <x:row r="52" ht="23" customHeight="1">
      <x:c r="A52" s="27" t="str">
        <x:f>IF(AND('Prestamo'!$B$18="Listo",ROW()-4&lt;='Prestamo'!$B$9),ROW()-4,"")</x:f>
      </x:c>
      <x:c r="B52" s="27" t="str">
        <x:f>IF(A52="","",A52*'Prestamo'!$B$10)</x:f>
      </x:c>
      <x:c r="C52" s="20" t="str">
        <x:f>IF(A52="","",H51)</x:f>
      </x:c>
      <x:c r="D52" s="20" t="str">
        <x:f>IF(A52="","",IF(A52='Prestamo'!$B$9,C52,MIN(ROUND(C52*100,0)-('Prestamo'!$B$9-A52),IF(AND('Prestamo'!$B$13="Pagos iguales",'Prestamo'!$B$8&gt;0),'Prestamo'!$B$22-ROUND(E52*100,0)-ROUND(F52*100,0),'Prestamo'!$B$23+IF(A52&lt;='Prestamo'!$B$24,1,0)))/100))</x:f>
      </x:c>
      <x:c r="E52" s="20" t="str">
        <x:f>IF(A52="","",ROUND(ROUND(C52*100,0)*ROUND('Prestamo'!$B$8*100,0)*'Prestamo'!$B$10/(10000*'Prestamo'!$B$11),0)/100)</x:f>
      </x:c>
      <x:c r="F52" s="20" t="str">
        <x:f>IF(A52="","",ROUND(ROUND(E52*100,0)*'Prestamo'!$B$12/100,0)/100)</x:f>
      </x:c>
      <x:c r="G52" s="28" t="str">
        <x:f>IF(A52="","",ROUND(SUM(D52:F52),2))</x:f>
      </x:c>
      <x:c r="H52" s="20" t="str">
        <x:f>IF(A52="","",ROUND(C52-D52,2))</x:f>
      </x:c>
    </x:row>
    <x:row r="53" ht="23" customHeight="1">
      <x:c r="A53" s="27" t="str">
        <x:f>IF(AND('Prestamo'!$B$18="Listo",ROW()-4&lt;='Prestamo'!$B$9),ROW()-4,"")</x:f>
      </x:c>
      <x:c r="B53" s="27" t="str">
        <x:f>IF(A53="","",A53*'Prestamo'!$B$10)</x:f>
      </x:c>
      <x:c r="C53" s="20" t="str">
        <x:f>IF(A53="","",H52)</x:f>
      </x:c>
      <x:c r="D53" s="20" t="str">
        <x:f>IF(A53="","",IF(A53='Prestamo'!$B$9,C53,MIN(ROUND(C53*100,0)-('Prestamo'!$B$9-A53),IF(AND('Prestamo'!$B$13="Pagos iguales",'Prestamo'!$B$8&gt;0),'Prestamo'!$B$22-ROUND(E53*100,0)-ROUND(F53*100,0),'Prestamo'!$B$23+IF(A53&lt;='Prestamo'!$B$24,1,0)))/100))</x:f>
      </x:c>
      <x:c r="E53" s="20" t="str">
        <x:f>IF(A53="","",ROUND(ROUND(C53*100,0)*ROUND('Prestamo'!$B$8*100,0)*'Prestamo'!$B$10/(10000*'Prestamo'!$B$11),0)/100)</x:f>
      </x:c>
      <x:c r="F53" s="20" t="str">
        <x:f>IF(A53="","",ROUND(ROUND(E53*100,0)*'Prestamo'!$B$12/100,0)/100)</x:f>
      </x:c>
      <x:c r="G53" s="28" t="str">
        <x:f>IF(A53="","",ROUND(SUM(D53:F53),2))</x:f>
      </x:c>
      <x:c r="H53" s="20" t="str">
        <x:f>IF(A53="","",ROUND(C53-D53,2))</x:f>
      </x:c>
    </x:row>
    <x:row r="54" ht="23" customHeight="1">
      <x:c r="A54" s="27" t="str">
        <x:f>IF(AND('Prestamo'!$B$18="Listo",ROW()-4&lt;='Prestamo'!$B$9),ROW()-4,"")</x:f>
      </x:c>
      <x:c r="B54" s="27" t="str">
        <x:f>IF(A54="","",A54*'Prestamo'!$B$10)</x:f>
      </x:c>
      <x:c r="C54" s="20" t="str">
        <x:f>IF(A54="","",H53)</x:f>
      </x:c>
      <x:c r="D54" s="20" t="str">
        <x:f>IF(A54="","",IF(A54='Prestamo'!$B$9,C54,MIN(ROUND(C54*100,0)-('Prestamo'!$B$9-A54),IF(AND('Prestamo'!$B$13="Pagos iguales",'Prestamo'!$B$8&gt;0),'Prestamo'!$B$22-ROUND(E54*100,0)-ROUND(F54*100,0),'Prestamo'!$B$23+IF(A54&lt;='Prestamo'!$B$24,1,0)))/100))</x:f>
      </x:c>
      <x:c r="E54" s="20" t="str">
        <x:f>IF(A54="","",ROUND(ROUND(C54*100,0)*ROUND('Prestamo'!$B$8*100,0)*'Prestamo'!$B$10/(10000*'Prestamo'!$B$11),0)/100)</x:f>
      </x:c>
      <x:c r="F54" s="20" t="str">
        <x:f>IF(A54="","",ROUND(ROUND(E54*100,0)*'Prestamo'!$B$12/100,0)/100)</x:f>
      </x:c>
      <x:c r="G54" s="28" t="str">
        <x:f>IF(A54="","",ROUND(SUM(D54:F54),2))</x:f>
      </x:c>
      <x:c r="H54" s="20" t="str">
        <x:f>IF(A54="","",ROUND(C54-D54,2))</x:f>
      </x:c>
    </x:row>
    <x:row r="55" ht="23" customHeight="1">
      <x:c r="A55" s="27" t="str">
        <x:f>IF(AND('Prestamo'!$B$18="Listo",ROW()-4&lt;='Prestamo'!$B$9),ROW()-4,"")</x:f>
      </x:c>
      <x:c r="B55" s="27" t="str">
        <x:f>IF(A55="","",A55*'Prestamo'!$B$10)</x:f>
      </x:c>
      <x:c r="C55" s="20" t="str">
        <x:f>IF(A55="","",H54)</x:f>
      </x:c>
      <x:c r="D55" s="20" t="str">
        <x:f>IF(A55="","",IF(A55='Prestamo'!$B$9,C55,MIN(ROUND(C55*100,0)-('Prestamo'!$B$9-A55),IF(AND('Prestamo'!$B$13="Pagos iguales",'Prestamo'!$B$8&gt;0),'Prestamo'!$B$22-ROUND(E55*100,0)-ROUND(F55*100,0),'Prestamo'!$B$23+IF(A55&lt;='Prestamo'!$B$24,1,0)))/100))</x:f>
      </x:c>
      <x:c r="E55" s="20" t="str">
        <x:f>IF(A55="","",ROUND(ROUND(C55*100,0)*ROUND('Prestamo'!$B$8*100,0)*'Prestamo'!$B$10/(10000*'Prestamo'!$B$11),0)/100)</x:f>
      </x:c>
      <x:c r="F55" s="20" t="str">
        <x:f>IF(A55="","",ROUND(ROUND(E55*100,0)*'Prestamo'!$B$12/100,0)/100)</x:f>
      </x:c>
      <x:c r="G55" s="28" t="str">
        <x:f>IF(A55="","",ROUND(SUM(D55:F55),2))</x:f>
      </x:c>
      <x:c r="H55" s="20" t="str">
        <x:f>IF(A55="","",ROUND(C55-D55,2))</x:f>
      </x:c>
    </x:row>
    <x:row r="56" ht="23" customHeight="1">
      <x:c r="A56" s="27" t="str">
        <x:f>IF(AND('Prestamo'!$B$18="Listo",ROW()-4&lt;='Prestamo'!$B$9),ROW()-4,"")</x:f>
      </x:c>
      <x:c r="B56" s="27" t="str">
        <x:f>IF(A56="","",A56*'Prestamo'!$B$10)</x:f>
      </x:c>
      <x:c r="C56" s="20" t="str">
        <x:f>IF(A56="","",H55)</x:f>
      </x:c>
      <x:c r="D56" s="20" t="str">
        <x:f>IF(A56="","",IF(A56='Prestamo'!$B$9,C56,MIN(ROUND(C56*100,0)-('Prestamo'!$B$9-A56),IF(AND('Prestamo'!$B$13="Pagos iguales",'Prestamo'!$B$8&gt;0),'Prestamo'!$B$22-ROUND(E56*100,0)-ROUND(F56*100,0),'Prestamo'!$B$23+IF(A56&lt;='Prestamo'!$B$24,1,0)))/100))</x:f>
      </x:c>
      <x:c r="E56" s="20" t="str">
        <x:f>IF(A56="","",ROUND(ROUND(C56*100,0)*ROUND('Prestamo'!$B$8*100,0)*'Prestamo'!$B$10/(10000*'Prestamo'!$B$11),0)/100)</x:f>
      </x:c>
      <x:c r="F56" s="20" t="str">
        <x:f>IF(A56="","",ROUND(ROUND(E56*100,0)*'Prestamo'!$B$12/100,0)/100)</x:f>
      </x:c>
      <x:c r="G56" s="28" t="str">
        <x:f>IF(A56="","",ROUND(SUM(D56:F56),2))</x:f>
      </x:c>
      <x:c r="H56" s="20" t="str">
        <x:f>IF(A56="","",ROUND(C56-D56,2))</x:f>
      </x:c>
    </x:row>
    <x:row r="57" ht="23" customHeight="1">
      <x:c r="A57" s="27" t="str">
        <x:f>IF(AND('Prestamo'!$B$18="Listo",ROW()-4&lt;='Prestamo'!$B$9),ROW()-4,"")</x:f>
      </x:c>
      <x:c r="B57" s="27" t="str">
        <x:f>IF(A57="","",A57*'Prestamo'!$B$10)</x:f>
      </x:c>
      <x:c r="C57" s="20" t="str">
        <x:f>IF(A57="","",H56)</x:f>
      </x:c>
      <x:c r="D57" s="20" t="str">
        <x:f>IF(A57="","",IF(A57='Prestamo'!$B$9,C57,MIN(ROUND(C57*100,0)-('Prestamo'!$B$9-A57),IF(AND('Prestamo'!$B$13="Pagos iguales",'Prestamo'!$B$8&gt;0),'Prestamo'!$B$22-ROUND(E57*100,0)-ROUND(F57*100,0),'Prestamo'!$B$23+IF(A57&lt;='Prestamo'!$B$24,1,0)))/100))</x:f>
      </x:c>
      <x:c r="E57" s="20" t="str">
        <x:f>IF(A57="","",ROUND(ROUND(C57*100,0)*ROUND('Prestamo'!$B$8*100,0)*'Prestamo'!$B$10/(10000*'Prestamo'!$B$11),0)/100)</x:f>
      </x:c>
      <x:c r="F57" s="20" t="str">
        <x:f>IF(A57="","",ROUND(ROUND(E57*100,0)*'Prestamo'!$B$12/100,0)/100)</x:f>
      </x:c>
      <x:c r="G57" s="28" t="str">
        <x:f>IF(A57="","",ROUND(SUM(D57:F57),2))</x:f>
      </x:c>
      <x:c r="H57" s="20" t="str">
        <x:f>IF(A57="","",ROUND(C57-D57,2))</x:f>
      </x:c>
    </x:row>
    <x:row r="58" ht="23" customHeight="1">
      <x:c r="A58" s="27" t="str">
        <x:f>IF(AND('Prestamo'!$B$18="Listo",ROW()-4&lt;='Prestamo'!$B$9),ROW()-4,"")</x:f>
      </x:c>
      <x:c r="B58" s="27" t="str">
        <x:f>IF(A58="","",A58*'Prestamo'!$B$10)</x:f>
      </x:c>
      <x:c r="C58" s="20" t="str">
        <x:f>IF(A58="","",H57)</x:f>
      </x:c>
      <x:c r="D58" s="20" t="str">
        <x:f>IF(A58="","",IF(A58='Prestamo'!$B$9,C58,MIN(ROUND(C58*100,0)-('Prestamo'!$B$9-A58),IF(AND('Prestamo'!$B$13="Pagos iguales",'Prestamo'!$B$8&gt;0),'Prestamo'!$B$22-ROUND(E58*100,0)-ROUND(F58*100,0),'Prestamo'!$B$23+IF(A58&lt;='Prestamo'!$B$24,1,0)))/100))</x:f>
      </x:c>
      <x:c r="E58" s="20" t="str">
        <x:f>IF(A58="","",ROUND(ROUND(C58*100,0)*ROUND('Prestamo'!$B$8*100,0)*'Prestamo'!$B$10/(10000*'Prestamo'!$B$11),0)/100)</x:f>
      </x:c>
      <x:c r="F58" s="20" t="str">
        <x:f>IF(A58="","",ROUND(ROUND(E58*100,0)*'Prestamo'!$B$12/100,0)/100)</x:f>
      </x:c>
      <x:c r="G58" s="28" t="str">
        <x:f>IF(A58="","",ROUND(SUM(D58:F58),2))</x:f>
      </x:c>
      <x:c r="H58" s="20" t="str">
        <x:f>IF(A58="","",ROUND(C58-D58,2))</x:f>
      </x:c>
    </x:row>
    <x:row r="59" ht="23" customHeight="1">
      <x:c r="A59" s="27" t="str">
        <x:f>IF(AND('Prestamo'!$B$18="Listo",ROW()-4&lt;='Prestamo'!$B$9),ROW()-4,"")</x:f>
      </x:c>
      <x:c r="B59" s="27" t="str">
        <x:f>IF(A59="","",A59*'Prestamo'!$B$10)</x:f>
      </x:c>
      <x:c r="C59" s="20" t="str">
        <x:f>IF(A59="","",H58)</x:f>
      </x:c>
      <x:c r="D59" s="20" t="str">
        <x:f>IF(A59="","",IF(A59='Prestamo'!$B$9,C59,MIN(ROUND(C59*100,0)-('Prestamo'!$B$9-A59),IF(AND('Prestamo'!$B$13="Pagos iguales",'Prestamo'!$B$8&gt;0),'Prestamo'!$B$22-ROUND(E59*100,0)-ROUND(F59*100,0),'Prestamo'!$B$23+IF(A59&lt;='Prestamo'!$B$24,1,0)))/100))</x:f>
      </x:c>
      <x:c r="E59" s="20" t="str">
        <x:f>IF(A59="","",ROUND(ROUND(C59*100,0)*ROUND('Prestamo'!$B$8*100,0)*'Prestamo'!$B$10/(10000*'Prestamo'!$B$11),0)/100)</x:f>
      </x:c>
      <x:c r="F59" s="20" t="str">
        <x:f>IF(A59="","",ROUND(ROUND(E59*100,0)*'Prestamo'!$B$12/100,0)/100)</x:f>
      </x:c>
      <x:c r="G59" s="28" t="str">
        <x:f>IF(A59="","",ROUND(SUM(D59:F59),2))</x:f>
      </x:c>
      <x:c r="H59" s="20" t="str">
        <x:f>IF(A59="","",ROUND(C59-D59,2))</x:f>
      </x:c>
    </x:row>
    <x:row r="60" ht="23" customHeight="1">
      <x:c r="A60" s="27" t="str">
        <x:f>IF(AND('Prestamo'!$B$18="Listo",ROW()-4&lt;='Prestamo'!$B$9),ROW()-4,"")</x:f>
      </x:c>
      <x:c r="B60" s="27" t="str">
        <x:f>IF(A60="","",A60*'Prestamo'!$B$10)</x:f>
      </x:c>
      <x:c r="C60" s="20" t="str">
        <x:f>IF(A60="","",H59)</x:f>
      </x:c>
      <x:c r="D60" s="20" t="str">
        <x:f>IF(A60="","",IF(A60='Prestamo'!$B$9,C60,MIN(ROUND(C60*100,0)-('Prestamo'!$B$9-A60),IF(AND('Prestamo'!$B$13="Pagos iguales",'Prestamo'!$B$8&gt;0),'Prestamo'!$B$22-ROUND(E60*100,0)-ROUND(F60*100,0),'Prestamo'!$B$23+IF(A60&lt;='Prestamo'!$B$24,1,0)))/100))</x:f>
      </x:c>
      <x:c r="E60" s="20" t="str">
        <x:f>IF(A60="","",ROUND(ROUND(C60*100,0)*ROUND('Prestamo'!$B$8*100,0)*'Prestamo'!$B$10/(10000*'Prestamo'!$B$11),0)/100)</x:f>
      </x:c>
      <x:c r="F60" s="20" t="str">
        <x:f>IF(A60="","",ROUND(ROUND(E60*100,0)*'Prestamo'!$B$12/100,0)/100)</x:f>
      </x:c>
      <x:c r="G60" s="28" t="str">
        <x:f>IF(A60="","",ROUND(SUM(D60:F60),2))</x:f>
      </x:c>
      <x:c r="H60" s="20" t="str">
        <x:f>IF(A60="","",ROUND(C60-D60,2))</x:f>
      </x:c>
    </x:row>
    <x:row r="61" ht="23" customHeight="1">
      <x:c r="A61" s="27" t="str">
        <x:f>IF(AND('Prestamo'!$B$18="Listo",ROW()-4&lt;='Prestamo'!$B$9),ROW()-4,"")</x:f>
      </x:c>
      <x:c r="B61" s="27" t="str">
        <x:f>IF(A61="","",A61*'Prestamo'!$B$10)</x:f>
      </x:c>
      <x:c r="C61" s="20" t="str">
        <x:f>IF(A61="","",H60)</x:f>
      </x:c>
      <x:c r="D61" s="20" t="str">
        <x:f>IF(A61="","",IF(A61='Prestamo'!$B$9,C61,MIN(ROUND(C61*100,0)-('Prestamo'!$B$9-A61),IF(AND('Prestamo'!$B$13="Pagos iguales",'Prestamo'!$B$8&gt;0),'Prestamo'!$B$22-ROUND(E61*100,0)-ROUND(F61*100,0),'Prestamo'!$B$23+IF(A61&lt;='Prestamo'!$B$24,1,0)))/100))</x:f>
      </x:c>
      <x:c r="E61" s="20" t="str">
        <x:f>IF(A61="","",ROUND(ROUND(C61*100,0)*ROUND('Prestamo'!$B$8*100,0)*'Prestamo'!$B$10/(10000*'Prestamo'!$B$11),0)/100)</x:f>
      </x:c>
      <x:c r="F61" s="20" t="str">
        <x:f>IF(A61="","",ROUND(ROUND(E61*100,0)*'Prestamo'!$B$12/100,0)/100)</x:f>
      </x:c>
      <x:c r="G61" s="28" t="str">
        <x:f>IF(A61="","",ROUND(SUM(D61:F61),2))</x:f>
      </x:c>
      <x:c r="H61" s="20" t="str">
        <x:f>IF(A61="","",ROUND(C61-D61,2))</x:f>
      </x:c>
    </x:row>
    <x:row r="62" ht="23" customHeight="1">
      <x:c r="A62" s="27" t="str">
        <x:f>IF(AND('Prestamo'!$B$18="Listo",ROW()-4&lt;='Prestamo'!$B$9),ROW()-4,"")</x:f>
      </x:c>
      <x:c r="B62" s="27" t="str">
        <x:f>IF(A62="","",A62*'Prestamo'!$B$10)</x:f>
      </x:c>
      <x:c r="C62" s="20" t="str">
        <x:f>IF(A62="","",H61)</x:f>
      </x:c>
      <x:c r="D62" s="20" t="str">
        <x:f>IF(A62="","",IF(A62='Prestamo'!$B$9,C62,MIN(ROUND(C62*100,0)-('Prestamo'!$B$9-A62),IF(AND('Prestamo'!$B$13="Pagos iguales",'Prestamo'!$B$8&gt;0),'Prestamo'!$B$22-ROUND(E62*100,0)-ROUND(F62*100,0),'Prestamo'!$B$23+IF(A62&lt;='Prestamo'!$B$24,1,0)))/100))</x:f>
      </x:c>
      <x:c r="E62" s="20" t="str">
        <x:f>IF(A62="","",ROUND(ROUND(C62*100,0)*ROUND('Prestamo'!$B$8*100,0)*'Prestamo'!$B$10/(10000*'Prestamo'!$B$11),0)/100)</x:f>
      </x:c>
      <x:c r="F62" s="20" t="str">
        <x:f>IF(A62="","",ROUND(ROUND(E62*100,0)*'Prestamo'!$B$12/100,0)/100)</x:f>
      </x:c>
      <x:c r="G62" s="28" t="str">
        <x:f>IF(A62="","",ROUND(SUM(D62:F62),2))</x:f>
      </x:c>
      <x:c r="H62" s="20" t="str">
        <x:f>IF(A62="","",ROUND(C62-D62,2))</x:f>
      </x:c>
    </x:row>
    <x:row r="63" ht="23" customHeight="1">
      <x:c r="A63" s="27" t="str">
        <x:f>IF(AND('Prestamo'!$B$18="Listo",ROW()-4&lt;='Prestamo'!$B$9),ROW()-4,"")</x:f>
      </x:c>
      <x:c r="B63" s="27" t="str">
        <x:f>IF(A63="","",A63*'Prestamo'!$B$10)</x:f>
      </x:c>
      <x:c r="C63" s="20" t="str">
        <x:f>IF(A63="","",H62)</x:f>
      </x:c>
      <x:c r="D63" s="20" t="str">
        <x:f>IF(A63="","",IF(A63='Prestamo'!$B$9,C63,MIN(ROUND(C63*100,0)-('Prestamo'!$B$9-A63),IF(AND('Prestamo'!$B$13="Pagos iguales",'Prestamo'!$B$8&gt;0),'Prestamo'!$B$22-ROUND(E63*100,0)-ROUND(F63*100,0),'Prestamo'!$B$23+IF(A63&lt;='Prestamo'!$B$24,1,0)))/100))</x:f>
      </x:c>
      <x:c r="E63" s="20" t="str">
        <x:f>IF(A63="","",ROUND(ROUND(C63*100,0)*ROUND('Prestamo'!$B$8*100,0)*'Prestamo'!$B$10/(10000*'Prestamo'!$B$11),0)/100)</x:f>
      </x:c>
      <x:c r="F63" s="20" t="str">
        <x:f>IF(A63="","",ROUND(ROUND(E63*100,0)*'Prestamo'!$B$12/100,0)/100)</x:f>
      </x:c>
      <x:c r="G63" s="28" t="str">
        <x:f>IF(A63="","",ROUND(SUM(D63:F63),2))</x:f>
      </x:c>
      <x:c r="H63" s="20" t="str">
        <x:f>IF(A63="","",ROUND(C63-D63,2))</x:f>
      </x:c>
    </x:row>
    <x:row r="64" ht="23" customHeight="1">
      <x:c r="A64" s="27" t="str">
        <x:f>IF(AND('Prestamo'!$B$18="Listo",ROW()-4&lt;='Prestamo'!$B$9),ROW()-4,"")</x:f>
      </x:c>
      <x:c r="B64" s="27" t="str">
        <x:f>IF(A64="","",A64*'Prestamo'!$B$10)</x:f>
      </x:c>
      <x:c r="C64" s="20" t="str">
        <x:f>IF(A64="","",H63)</x:f>
      </x:c>
      <x:c r="D64" s="20" t="str">
        <x:f>IF(A64="","",IF(A64='Prestamo'!$B$9,C64,MIN(ROUND(C64*100,0)-('Prestamo'!$B$9-A64),IF(AND('Prestamo'!$B$13="Pagos iguales",'Prestamo'!$B$8&gt;0),'Prestamo'!$B$22-ROUND(E64*100,0)-ROUND(F64*100,0),'Prestamo'!$B$23+IF(A64&lt;='Prestamo'!$B$24,1,0)))/100))</x:f>
      </x:c>
      <x:c r="E64" s="20" t="str">
        <x:f>IF(A64="","",ROUND(ROUND(C64*100,0)*ROUND('Prestamo'!$B$8*100,0)*'Prestamo'!$B$10/(10000*'Prestamo'!$B$11),0)/100)</x:f>
      </x:c>
      <x:c r="F64" s="20" t="str">
        <x:f>IF(A64="","",ROUND(ROUND(E64*100,0)*'Prestamo'!$B$12/100,0)/100)</x:f>
      </x:c>
      <x:c r="G64" s="28" t="str">
        <x:f>IF(A64="","",ROUND(SUM(D64:F64),2))</x:f>
      </x:c>
      <x:c r="H64" s="20" t="str">
        <x:f>IF(A64="","",ROUND(C64-D64,2))</x:f>
      </x:c>
    </x:row>
    <x:row r="65" ht="23" customHeight="1">
      <x:c r="A65" s="27" t="str">
        <x:f>IF(AND('Prestamo'!$B$18="Listo",ROW()-4&lt;='Prestamo'!$B$9),ROW()-4,"")</x:f>
      </x:c>
      <x:c r="B65" s="27" t="str">
        <x:f>IF(A65="","",A65*'Prestamo'!$B$10)</x:f>
      </x:c>
      <x:c r="C65" s="20" t="str">
        <x:f>IF(A65="","",H64)</x:f>
      </x:c>
      <x:c r="D65" s="20" t="str">
        <x:f>IF(A65="","",IF(A65='Prestamo'!$B$9,C65,MIN(ROUND(C65*100,0)-('Prestamo'!$B$9-A65),IF(AND('Prestamo'!$B$13="Pagos iguales",'Prestamo'!$B$8&gt;0),'Prestamo'!$B$22-ROUND(E65*100,0)-ROUND(F65*100,0),'Prestamo'!$B$23+IF(A65&lt;='Prestamo'!$B$24,1,0)))/100))</x:f>
      </x:c>
      <x:c r="E65" s="20" t="str">
        <x:f>IF(A65="","",ROUND(ROUND(C65*100,0)*ROUND('Prestamo'!$B$8*100,0)*'Prestamo'!$B$10/(10000*'Prestamo'!$B$11),0)/100)</x:f>
      </x:c>
      <x:c r="F65" s="20" t="str">
        <x:f>IF(A65="","",ROUND(ROUND(E65*100,0)*'Prestamo'!$B$12/100,0)/100)</x:f>
      </x:c>
      <x:c r="G65" s="28" t="str">
        <x:f>IF(A65="","",ROUND(SUM(D65:F65),2))</x:f>
      </x:c>
      <x:c r="H65" s="20" t="str">
        <x:f>IF(A65="","",ROUND(C65-D65,2))</x:f>
      </x:c>
    </x:row>
    <x:row r="66" ht="23" customHeight="1">
      <x:c r="A66" s="27" t="str">
        <x:f>IF(AND('Prestamo'!$B$18="Listo",ROW()-4&lt;='Prestamo'!$B$9),ROW()-4,"")</x:f>
      </x:c>
      <x:c r="B66" s="27" t="str">
        <x:f>IF(A66="","",A66*'Prestamo'!$B$10)</x:f>
      </x:c>
      <x:c r="C66" s="20" t="str">
        <x:f>IF(A66="","",H65)</x:f>
      </x:c>
      <x:c r="D66" s="20" t="str">
        <x:f>IF(A66="","",IF(A66='Prestamo'!$B$9,C66,MIN(ROUND(C66*100,0)-('Prestamo'!$B$9-A66),IF(AND('Prestamo'!$B$13="Pagos iguales",'Prestamo'!$B$8&gt;0),'Prestamo'!$B$22-ROUND(E66*100,0)-ROUND(F66*100,0),'Prestamo'!$B$23+IF(A66&lt;='Prestamo'!$B$24,1,0)))/100))</x:f>
      </x:c>
      <x:c r="E66" s="20" t="str">
        <x:f>IF(A66="","",ROUND(ROUND(C66*100,0)*ROUND('Prestamo'!$B$8*100,0)*'Prestamo'!$B$10/(10000*'Prestamo'!$B$11),0)/100)</x:f>
      </x:c>
      <x:c r="F66" s="20" t="str">
        <x:f>IF(A66="","",ROUND(ROUND(E66*100,0)*'Prestamo'!$B$12/100,0)/100)</x:f>
      </x:c>
      <x:c r="G66" s="28" t="str">
        <x:f>IF(A66="","",ROUND(SUM(D66:F66),2))</x:f>
      </x:c>
      <x:c r="H66" s="20" t="str">
        <x:f>IF(A66="","",ROUND(C66-D66,2))</x:f>
      </x:c>
    </x:row>
    <x:row r="67" ht="23" customHeight="1">
      <x:c r="A67" s="27" t="str">
        <x:f>IF(AND('Prestamo'!$B$18="Listo",ROW()-4&lt;='Prestamo'!$B$9),ROW()-4,"")</x:f>
      </x:c>
      <x:c r="B67" s="27" t="str">
        <x:f>IF(A67="","",A67*'Prestamo'!$B$10)</x:f>
      </x:c>
      <x:c r="C67" s="20" t="str">
        <x:f>IF(A67="","",H66)</x:f>
      </x:c>
      <x:c r="D67" s="20" t="str">
        <x:f>IF(A67="","",IF(A67='Prestamo'!$B$9,C67,MIN(ROUND(C67*100,0)-('Prestamo'!$B$9-A67),IF(AND('Prestamo'!$B$13="Pagos iguales",'Prestamo'!$B$8&gt;0),'Prestamo'!$B$22-ROUND(E67*100,0)-ROUND(F67*100,0),'Prestamo'!$B$23+IF(A67&lt;='Prestamo'!$B$24,1,0)))/100))</x:f>
      </x:c>
      <x:c r="E67" s="20" t="str">
        <x:f>IF(A67="","",ROUND(ROUND(C67*100,0)*ROUND('Prestamo'!$B$8*100,0)*'Prestamo'!$B$10/(10000*'Prestamo'!$B$11),0)/100)</x:f>
      </x:c>
      <x:c r="F67" s="20" t="str">
        <x:f>IF(A67="","",ROUND(ROUND(E67*100,0)*'Prestamo'!$B$12/100,0)/100)</x:f>
      </x:c>
      <x:c r="G67" s="28" t="str">
        <x:f>IF(A67="","",ROUND(SUM(D67:F67),2))</x:f>
      </x:c>
      <x:c r="H67" s="20" t="str">
        <x:f>IF(A67="","",ROUND(C67-D67,2))</x:f>
      </x:c>
    </x:row>
    <x:row r="68" ht="23" customHeight="1">
      <x:c r="A68" s="27" t="str">
        <x:f>IF(AND('Prestamo'!$B$18="Listo",ROW()-4&lt;='Prestamo'!$B$9),ROW()-4,"")</x:f>
      </x:c>
      <x:c r="B68" s="27" t="str">
        <x:f>IF(A68="","",A68*'Prestamo'!$B$10)</x:f>
      </x:c>
      <x:c r="C68" s="20" t="str">
        <x:f>IF(A68="","",H67)</x:f>
      </x:c>
      <x:c r="D68" s="20" t="str">
        <x:f>IF(A68="","",IF(A68='Prestamo'!$B$9,C68,MIN(ROUND(C68*100,0)-('Prestamo'!$B$9-A68),IF(AND('Prestamo'!$B$13="Pagos iguales",'Prestamo'!$B$8&gt;0),'Prestamo'!$B$22-ROUND(E68*100,0)-ROUND(F68*100,0),'Prestamo'!$B$23+IF(A68&lt;='Prestamo'!$B$24,1,0)))/100))</x:f>
      </x:c>
      <x:c r="E68" s="20" t="str">
        <x:f>IF(A68="","",ROUND(ROUND(C68*100,0)*ROUND('Prestamo'!$B$8*100,0)*'Prestamo'!$B$10/(10000*'Prestamo'!$B$11),0)/100)</x:f>
      </x:c>
      <x:c r="F68" s="20" t="str">
        <x:f>IF(A68="","",ROUND(ROUND(E68*100,0)*'Prestamo'!$B$12/100,0)/100)</x:f>
      </x:c>
      <x:c r="G68" s="28" t="str">
        <x:f>IF(A68="","",ROUND(SUM(D68:F68),2))</x:f>
      </x:c>
      <x:c r="H68" s="20" t="str">
        <x:f>IF(A68="","",ROUND(C68-D68,2))</x:f>
      </x:c>
    </x:row>
    <x:row r="69" ht="23" customHeight="1">
      <x:c r="A69" s="27" t="str">
        <x:f>IF(AND('Prestamo'!$B$18="Listo",ROW()-4&lt;='Prestamo'!$B$9),ROW()-4,"")</x:f>
      </x:c>
      <x:c r="B69" s="27" t="str">
        <x:f>IF(A69="","",A69*'Prestamo'!$B$10)</x:f>
      </x:c>
      <x:c r="C69" s="20" t="str">
        <x:f>IF(A69="","",H68)</x:f>
      </x:c>
      <x:c r="D69" s="20" t="str">
        <x:f>IF(A69="","",IF(A69='Prestamo'!$B$9,C69,MIN(ROUND(C69*100,0)-('Prestamo'!$B$9-A69),IF(AND('Prestamo'!$B$13="Pagos iguales",'Prestamo'!$B$8&gt;0),'Prestamo'!$B$22-ROUND(E69*100,0)-ROUND(F69*100,0),'Prestamo'!$B$23+IF(A69&lt;='Prestamo'!$B$24,1,0)))/100))</x:f>
      </x:c>
      <x:c r="E69" s="20" t="str">
        <x:f>IF(A69="","",ROUND(ROUND(C69*100,0)*ROUND('Prestamo'!$B$8*100,0)*'Prestamo'!$B$10/(10000*'Prestamo'!$B$11),0)/100)</x:f>
      </x:c>
      <x:c r="F69" s="20" t="str">
        <x:f>IF(A69="","",ROUND(ROUND(E69*100,0)*'Prestamo'!$B$12/100,0)/100)</x:f>
      </x:c>
      <x:c r="G69" s="28" t="str">
        <x:f>IF(A69="","",ROUND(SUM(D69:F69),2))</x:f>
      </x:c>
      <x:c r="H69" s="20" t="str">
        <x:f>IF(A69="","",ROUND(C69-D69,2))</x:f>
      </x:c>
    </x:row>
    <x:row r="70" ht="23" customHeight="1">
      <x:c r="A70" s="27" t="str">
        <x:f>IF(AND('Prestamo'!$B$18="Listo",ROW()-4&lt;='Prestamo'!$B$9),ROW()-4,"")</x:f>
      </x:c>
      <x:c r="B70" s="27" t="str">
        <x:f>IF(A70="","",A70*'Prestamo'!$B$10)</x:f>
      </x:c>
      <x:c r="C70" s="20" t="str">
        <x:f>IF(A70="","",H69)</x:f>
      </x:c>
      <x:c r="D70" s="20" t="str">
        <x:f>IF(A70="","",IF(A70='Prestamo'!$B$9,C70,MIN(ROUND(C70*100,0)-('Prestamo'!$B$9-A70),IF(AND('Prestamo'!$B$13="Pagos iguales",'Prestamo'!$B$8&gt;0),'Prestamo'!$B$22-ROUND(E70*100,0)-ROUND(F70*100,0),'Prestamo'!$B$23+IF(A70&lt;='Prestamo'!$B$24,1,0)))/100))</x:f>
      </x:c>
      <x:c r="E70" s="20" t="str">
        <x:f>IF(A70="","",ROUND(ROUND(C70*100,0)*ROUND('Prestamo'!$B$8*100,0)*'Prestamo'!$B$10/(10000*'Prestamo'!$B$11),0)/100)</x:f>
      </x:c>
      <x:c r="F70" s="20" t="str">
        <x:f>IF(A70="","",ROUND(ROUND(E70*100,0)*'Prestamo'!$B$12/100,0)/100)</x:f>
      </x:c>
      <x:c r="G70" s="28" t="str">
        <x:f>IF(A70="","",ROUND(SUM(D70:F70),2))</x:f>
      </x:c>
      <x:c r="H70" s="20" t="str">
        <x:f>IF(A70="","",ROUND(C70-D70,2))</x:f>
      </x:c>
    </x:row>
    <x:row r="71" ht="23" customHeight="1">
      <x:c r="A71" s="27" t="str">
        <x:f>IF(AND('Prestamo'!$B$18="Listo",ROW()-4&lt;='Prestamo'!$B$9),ROW()-4,"")</x:f>
      </x:c>
      <x:c r="B71" s="27" t="str">
        <x:f>IF(A71="","",A71*'Prestamo'!$B$10)</x:f>
      </x:c>
      <x:c r="C71" s="20" t="str">
        <x:f>IF(A71="","",H70)</x:f>
      </x:c>
      <x:c r="D71" s="20" t="str">
        <x:f>IF(A71="","",IF(A71='Prestamo'!$B$9,C71,MIN(ROUND(C71*100,0)-('Prestamo'!$B$9-A71),IF(AND('Prestamo'!$B$13="Pagos iguales",'Prestamo'!$B$8&gt;0),'Prestamo'!$B$22-ROUND(E71*100,0)-ROUND(F71*100,0),'Prestamo'!$B$23+IF(A71&lt;='Prestamo'!$B$24,1,0)))/100))</x:f>
      </x:c>
      <x:c r="E71" s="20" t="str">
        <x:f>IF(A71="","",ROUND(ROUND(C71*100,0)*ROUND('Prestamo'!$B$8*100,0)*'Prestamo'!$B$10/(10000*'Prestamo'!$B$11),0)/100)</x:f>
      </x:c>
      <x:c r="F71" s="20" t="str">
        <x:f>IF(A71="","",ROUND(ROUND(E71*100,0)*'Prestamo'!$B$12/100,0)/100)</x:f>
      </x:c>
      <x:c r="G71" s="28" t="str">
        <x:f>IF(A71="","",ROUND(SUM(D71:F71),2))</x:f>
      </x:c>
      <x:c r="H71" s="20" t="str">
        <x:f>IF(A71="","",ROUND(C71-D71,2))</x:f>
      </x:c>
    </x:row>
    <x:row r="72" ht="23" customHeight="1">
      <x:c r="A72" s="27" t="str">
        <x:f>IF(AND('Prestamo'!$B$18="Listo",ROW()-4&lt;='Prestamo'!$B$9),ROW()-4,"")</x:f>
      </x:c>
      <x:c r="B72" s="27" t="str">
        <x:f>IF(A72="","",A72*'Prestamo'!$B$10)</x:f>
      </x:c>
      <x:c r="C72" s="20" t="str">
        <x:f>IF(A72="","",H71)</x:f>
      </x:c>
      <x:c r="D72" s="20" t="str">
        <x:f>IF(A72="","",IF(A72='Prestamo'!$B$9,C72,MIN(ROUND(C72*100,0)-('Prestamo'!$B$9-A72),IF(AND('Prestamo'!$B$13="Pagos iguales",'Prestamo'!$B$8&gt;0),'Prestamo'!$B$22-ROUND(E72*100,0)-ROUND(F72*100,0),'Prestamo'!$B$23+IF(A72&lt;='Prestamo'!$B$24,1,0)))/100))</x:f>
      </x:c>
      <x:c r="E72" s="20" t="str">
        <x:f>IF(A72="","",ROUND(ROUND(C72*100,0)*ROUND('Prestamo'!$B$8*100,0)*'Prestamo'!$B$10/(10000*'Prestamo'!$B$11),0)/100)</x:f>
      </x:c>
      <x:c r="F72" s="20" t="str">
        <x:f>IF(A72="","",ROUND(ROUND(E72*100,0)*'Prestamo'!$B$12/100,0)/100)</x:f>
      </x:c>
      <x:c r="G72" s="28" t="str">
        <x:f>IF(A72="","",ROUND(SUM(D72:F72),2))</x:f>
      </x:c>
      <x:c r="H72" s="20" t="str">
        <x:f>IF(A72="","",ROUND(C72-D72,2))</x:f>
      </x:c>
    </x:row>
    <x:row r="73" ht="23" customHeight="1">
      <x:c r="A73" s="27" t="str">
        <x:f>IF(AND('Prestamo'!$B$18="Listo",ROW()-4&lt;='Prestamo'!$B$9),ROW()-4,"")</x:f>
      </x:c>
      <x:c r="B73" s="27" t="str">
        <x:f>IF(A73="","",A73*'Prestamo'!$B$10)</x:f>
      </x:c>
      <x:c r="C73" s="20" t="str">
        <x:f>IF(A73="","",H72)</x:f>
      </x:c>
      <x:c r="D73" s="20" t="str">
        <x:f>IF(A73="","",IF(A73='Prestamo'!$B$9,C73,MIN(ROUND(C73*100,0)-('Prestamo'!$B$9-A73),IF(AND('Prestamo'!$B$13="Pagos iguales",'Prestamo'!$B$8&gt;0),'Prestamo'!$B$22-ROUND(E73*100,0)-ROUND(F73*100,0),'Prestamo'!$B$23+IF(A73&lt;='Prestamo'!$B$24,1,0)))/100))</x:f>
      </x:c>
      <x:c r="E73" s="20" t="str">
        <x:f>IF(A73="","",ROUND(ROUND(C73*100,0)*ROUND('Prestamo'!$B$8*100,0)*'Prestamo'!$B$10/(10000*'Prestamo'!$B$11),0)/100)</x:f>
      </x:c>
      <x:c r="F73" s="20" t="str">
        <x:f>IF(A73="","",ROUND(ROUND(E73*100,0)*'Prestamo'!$B$12/100,0)/100)</x:f>
      </x:c>
      <x:c r="G73" s="28" t="str">
        <x:f>IF(A73="","",ROUND(SUM(D73:F73),2))</x:f>
      </x:c>
      <x:c r="H73" s="20" t="str">
        <x:f>IF(A73="","",ROUND(C73-D73,2))</x:f>
      </x:c>
    </x:row>
    <x:row r="74" ht="23" customHeight="1">
      <x:c r="A74" s="27" t="str">
        <x:f>IF(AND('Prestamo'!$B$18="Listo",ROW()-4&lt;='Prestamo'!$B$9),ROW()-4,"")</x:f>
      </x:c>
      <x:c r="B74" s="27" t="str">
        <x:f>IF(A74="","",A74*'Prestamo'!$B$10)</x:f>
      </x:c>
      <x:c r="C74" s="20" t="str">
        <x:f>IF(A74="","",H73)</x:f>
      </x:c>
      <x:c r="D74" s="20" t="str">
        <x:f>IF(A74="","",IF(A74='Prestamo'!$B$9,C74,MIN(ROUND(C74*100,0)-('Prestamo'!$B$9-A74),IF(AND('Prestamo'!$B$13="Pagos iguales",'Prestamo'!$B$8&gt;0),'Prestamo'!$B$22-ROUND(E74*100,0)-ROUND(F74*100,0),'Prestamo'!$B$23+IF(A74&lt;='Prestamo'!$B$24,1,0)))/100))</x:f>
      </x:c>
      <x:c r="E74" s="20" t="str">
        <x:f>IF(A74="","",ROUND(ROUND(C74*100,0)*ROUND('Prestamo'!$B$8*100,0)*'Prestamo'!$B$10/(10000*'Prestamo'!$B$11),0)/100)</x:f>
      </x:c>
      <x:c r="F74" s="20" t="str">
        <x:f>IF(A74="","",ROUND(ROUND(E74*100,0)*'Prestamo'!$B$12/100,0)/100)</x:f>
      </x:c>
      <x:c r="G74" s="28" t="str">
        <x:f>IF(A74="","",ROUND(SUM(D74:F74),2))</x:f>
      </x:c>
      <x:c r="H74" s="20" t="str">
        <x:f>IF(A74="","",ROUND(C74-D74,2))</x:f>
      </x:c>
    </x:row>
    <x:row r="75" ht="23" customHeight="1">
      <x:c r="A75" s="27" t="str">
        <x:f>IF(AND('Prestamo'!$B$18="Listo",ROW()-4&lt;='Prestamo'!$B$9),ROW()-4,"")</x:f>
      </x:c>
      <x:c r="B75" s="27" t="str">
        <x:f>IF(A75="","",A75*'Prestamo'!$B$10)</x:f>
      </x:c>
      <x:c r="C75" s="20" t="str">
        <x:f>IF(A75="","",H74)</x:f>
      </x:c>
      <x:c r="D75" s="20" t="str">
        <x:f>IF(A75="","",IF(A75='Prestamo'!$B$9,C75,MIN(ROUND(C75*100,0)-('Prestamo'!$B$9-A75),IF(AND('Prestamo'!$B$13="Pagos iguales",'Prestamo'!$B$8&gt;0),'Prestamo'!$B$22-ROUND(E75*100,0)-ROUND(F75*100,0),'Prestamo'!$B$23+IF(A75&lt;='Prestamo'!$B$24,1,0)))/100))</x:f>
      </x:c>
      <x:c r="E75" s="20" t="str">
        <x:f>IF(A75="","",ROUND(ROUND(C75*100,0)*ROUND('Prestamo'!$B$8*100,0)*'Prestamo'!$B$10/(10000*'Prestamo'!$B$11),0)/100)</x:f>
      </x:c>
      <x:c r="F75" s="20" t="str">
        <x:f>IF(A75="","",ROUND(ROUND(E75*100,0)*'Prestamo'!$B$12/100,0)/100)</x:f>
      </x:c>
      <x:c r="G75" s="28" t="str">
        <x:f>IF(A75="","",ROUND(SUM(D75:F75),2))</x:f>
      </x:c>
      <x:c r="H75" s="20" t="str">
        <x:f>IF(A75="","",ROUND(C75-D75,2))</x:f>
      </x:c>
    </x:row>
    <x:row r="76" ht="23" customHeight="1">
      <x:c r="A76" s="27" t="str">
        <x:f>IF(AND('Prestamo'!$B$18="Listo",ROW()-4&lt;='Prestamo'!$B$9),ROW()-4,"")</x:f>
      </x:c>
      <x:c r="B76" s="27" t="str">
        <x:f>IF(A76="","",A76*'Prestamo'!$B$10)</x:f>
      </x:c>
      <x:c r="C76" s="20" t="str">
        <x:f>IF(A76="","",H75)</x:f>
      </x:c>
      <x:c r="D76" s="20" t="str">
        <x:f>IF(A76="","",IF(A76='Prestamo'!$B$9,C76,MIN(ROUND(C76*100,0)-('Prestamo'!$B$9-A76),IF(AND('Prestamo'!$B$13="Pagos iguales",'Prestamo'!$B$8&gt;0),'Prestamo'!$B$22-ROUND(E76*100,0)-ROUND(F76*100,0),'Prestamo'!$B$23+IF(A76&lt;='Prestamo'!$B$24,1,0)))/100))</x:f>
      </x:c>
      <x:c r="E76" s="20" t="str">
        <x:f>IF(A76="","",ROUND(ROUND(C76*100,0)*ROUND('Prestamo'!$B$8*100,0)*'Prestamo'!$B$10/(10000*'Prestamo'!$B$11),0)/100)</x:f>
      </x:c>
      <x:c r="F76" s="20" t="str">
        <x:f>IF(A76="","",ROUND(ROUND(E76*100,0)*'Prestamo'!$B$12/100,0)/100)</x:f>
      </x:c>
      <x:c r="G76" s="28" t="str">
        <x:f>IF(A76="","",ROUND(SUM(D76:F76),2))</x:f>
      </x:c>
      <x:c r="H76" s="20" t="str">
        <x:f>IF(A76="","",ROUND(C76-D76,2))</x:f>
      </x:c>
    </x:row>
    <x:row r="77" ht="23" customHeight="1">
      <x:c r="A77" s="27" t="str">
        <x:f>IF(AND('Prestamo'!$B$18="Listo",ROW()-4&lt;='Prestamo'!$B$9),ROW()-4,"")</x:f>
      </x:c>
      <x:c r="B77" s="27" t="str">
        <x:f>IF(A77="","",A77*'Prestamo'!$B$10)</x:f>
      </x:c>
      <x:c r="C77" s="20" t="str">
        <x:f>IF(A77="","",H76)</x:f>
      </x:c>
      <x:c r="D77" s="20" t="str">
        <x:f>IF(A77="","",IF(A77='Prestamo'!$B$9,C77,MIN(ROUND(C77*100,0)-('Prestamo'!$B$9-A77),IF(AND('Prestamo'!$B$13="Pagos iguales",'Prestamo'!$B$8&gt;0),'Prestamo'!$B$22-ROUND(E77*100,0)-ROUND(F77*100,0),'Prestamo'!$B$23+IF(A77&lt;='Prestamo'!$B$24,1,0)))/100))</x:f>
      </x:c>
      <x:c r="E77" s="20" t="str">
        <x:f>IF(A77="","",ROUND(ROUND(C77*100,0)*ROUND('Prestamo'!$B$8*100,0)*'Prestamo'!$B$10/(10000*'Prestamo'!$B$11),0)/100)</x:f>
      </x:c>
      <x:c r="F77" s="20" t="str">
        <x:f>IF(A77="","",ROUND(ROUND(E77*100,0)*'Prestamo'!$B$12/100,0)/100)</x:f>
      </x:c>
      <x:c r="G77" s="28" t="str">
        <x:f>IF(A77="","",ROUND(SUM(D77:F77),2))</x:f>
      </x:c>
      <x:c r="H77" s="20" t="str">
        <x:f>IF(A77="","",ROUND(C77-D77,2))</x:f>
      </x:c>
    </x:row>
    <x:row r="78" ht="23" customHeight="1">
      <x:c r="A78" s="27" t="str">
        <x:f>IF(AND('Prestamo'!$B$18="Listo",ROW()-4&lt;='Prestamo'!$B$9),ROW()-4,"")</x:f>
      </x:c>
      <x:c r="B78" s="27" t="str">
        <x:f>IF(A78="","",A78*'Prestamo'!$B$10)</x:f>
      </x:c>
      <x:c r="C78" s="20" t="str">
        <x:f>IF(A78="","",H77)</x:f>
      </x:c>
      <x:c r="D78" s="20" t="str">
        <x:f>IF(A78="","",IF(A78='Prestamo'!$B$9,C78,MIN(ROUND(C78*100,0)-('Prestamo'!$B$9-A78),IF(AND('Prestamo'!$B$13="Pagos iguales",'Prestamo'!$B$8&gt;0),'Prestamo'!$B$22-ROUND(E78*100,0)-ROUND(F78*100,0),'Prestamo'!$B$23+IF(A78&lt;='Prestamo'!$B$24,1,0)))/100))</x:f>
      </x:c>
      <x:c r="E78" s="20" t="str">
        <x:f>IF(A78="","",ROUND(ROUND(C78*100,0)*ROUND('Prestamo'!$B$8*100,0)*'Prestamo'!$B$10/(10000*'Prestamo'!$B$11),0)/100)</x:f>
      </x:c>
      <x:c r="F78" s="20" t="str">
        <x:f>IF(A78="","",ROUND(ROUND(E78*100,0)*'Prestamo'!$B$12/100,0)/100)</x:f>
      </x:c>
      <x:c r="G78" s="28" t="str">
        <x:f>IF(A78="","",ROUND(SUM(D78:F78),2))</x:f>
      </x:c>
      <x:c r="H78" s="20" t="str">
        <x:f>IF(A78="","",ROUND(C78-D78,2))</x:f>
      </x:c>
    </x:row>
    <x:row r="79" ht="23" customHeight="1">
      <x:c r="A79" s="27" t="str">
        <x:f>IF(AND('Prestamo'!$B$18="Listo",ROW()-4&lt;='Prestamo'!$B$9),ROW()-4,"")</x:f>
      </x:c>
      <x:c r="B79" s="27" t="str">
        <x:f>IF(A79="","",A79*'Prestamo'!$B$10)</x:f>
      </x:c>
      <x:c r="C79" s="20" t="str">
        <x:f>IF(A79="","",H78)</x:f>
      </x:c>
      <x:c r="D79" s="20" t="str">
        <x:f>IF(A79="","",IF(A79='Prestamo'!$B$9,C79,MIN(ROUND(C79*100,0)-('Prestamo'!$B$9-A79),IF(AND('Prestamo'!$B$13="Pagos iguales",'Prestamo'!$B$8&gt;0),'Prestamo'!$B$22-ROUND(E79*100,0)-ROUND(F79*100,0),'Prestamo'!$B$23+IF(A79&lt;='Prestamo'!$B$24,1,0)))/100))</x:f>
      </x:c>
      <x:c r="E79" s="20" t="str">
        <x:f>IF(A79="","",ROUND(ROUND(C79*100,0)*ROUND('Prestamo'!$B$8*100,0)*'Prestamo'!$B$10/(10000*'Prestamo'!$B$11),0)/100)</x:f>
      </x:c>
      <x:c r="F79" s="20" t="str">
        <x:f>IF(A79="","",ROUND(ROUND(E79*100,0)*'Prestamo'!$B$12/100,0)/100)</x:f>
      </x:c>
      <x:c r="G79" s="28" t="str">
        <x:f>IF(A79="","",ROUND(SUM(D79:F79),2))</x:f>
      </x:c>
      <x:c r="H79" s="20" t="str">
        <x:f>IF(A79="","",ROUND(C79-D79,2))</x:f>
      </x:c>
    </x:row>
    <x:row r="80" ht="23" customHeight="1">
      <x:c r="A80" s="27" t="str">
        <x:f>IF(AND('Prestamo'!$B$18="Listo",ROW()-4&lt;='Prestamo'!$B$9),ROW()-4,"")</x:f>
      </x:c>
      <x:c r="B80" s="27" t="str">
        <x:f>IF(A80="","",A80*'Prestamo'!$B$10)</x:f>
      </x:c>
      <x:c r="C80" s="20" t="str">
        <x:f>IF(A80="","",H79)</x:f>
      </x:c>
      <x:c r="D80" s="20" t="str">
        <x:f>IF(A80="","",IF(A80='Prestamo'!$B$9,C80,MIN(ROUND(C80*100,0)-('Prestamo'!$B$9-A80),IF(AND('Prestamo'!$B$13="Pagos iguales",'Prestamo'!$B$8&gt;0),'Prestamo'!$B$22-ROUND(E80*100,0)-ROUND(F80*100,0),'Prestamo'!$B$23+IF(A80&lt;='Prestamo'!$B$24,1,0)))/100))</x:f>
      </x:c>
      <x:c r="E80" s="20" t="str">
        <x:f>IF(A80="","",ROUND(ROUND(C80*100,0)*ROUND('Prestamo'!$B$8*100,0)*'Prestamo'!$B$10/(10000*'Prestamo'!$B$11),0)/100)</x:f>
      </x:c>
      <x:c r="F80" s="20" t="str">
        <x:f>IF(A80="","",ROUND(ROUND(E80*100,0)*'Prestamo'!$B$12/100,0)/100)</x:f>
      </x:c>
      <x:c r="G80" s="28" t="str">
        <x:f>IF(A80="","",ROUND(SUM(D80:F80),2))</x:f>
      </x:c>
      <x:c r="H80" s="20" t="str">
        <x:f>IF(A80="","",ROUND(C80-D80,2))</x:f>
      </x:c>
    </x:row>
    <x:row r="81" ht="23" customHeight="1">
      <x:c r="A81" s="27" t="str">
        <x:f>IF(AND('Prestamo'!$B$18="Listo",ROW()-4&lt;='Prestamo'!$B$9),ROW()-4,"")</x:f>
      </x:c>
      <x:c r="B81" s="27" t="str">
        <x:f>IF(A81="","",A81*'Prestamo'!$B$10)</x:f>
      </x:c>
      <x:c r="C81" s="20" t="str">
        <x:f>IF(A81="","",H80)</x:f>
      </x:c>
      <x:c r="D81" s="20" t="str">
        <x:f>IF(A81="","",IF(A81='Prestamo'!$B$9,C81,MIN(ROUND(C81*100,0)-('Prestamo'!$B$9-A81),IF(AND('Prestamo'!$B$13="Pagos iguales",'Prestamo'!$B$8&gt;0),'Prestamo'!$B$22-ROUND(E81*100,0)-ROUND(F81*100,0),'Prestamo'!$B$23+IF(A81&lt;='Prestamo'!$B$24,1,0)))/100))</x:f>
      </x:c>
      <x:c r="E81" s="20" t="str">
        <x:f>IF(A81="","",ROUND(ROUND(C81*100,0)*ROUND('Prestamo'!$B$8*100,0)*'Prestamo'!$B$10/(10000*'Prestamo'!$B$11),0)/100)</x:f>
      </x:c>
      <x:c r="F81" s="20" t="str">
        <x:f>IF(A81="","",ROUND(ROUND(E81*100,0)*'Prestamo'!$B$12/100,0)/100)</x:f>
      </x:c>
      <x:c r="G81" s="28" t="str">
        <x:f>IF(A81="","",ROUND(SUM(D81:F81),2))</x:f>
      </x:c>
      <x:c r="H81" s="20" t="str">
        <x:f>IF(A81="","",ROUND(C81-D81,2))</x:f>
      </x:c>
    </x:row>
    <x:row r="82" ht="23" customHeight="1">
      <x:c r="A82" s="27" t="str">
        <x:f>IF(AND('Prestamo'!$B$18="Listo",ROW()-4&lt;='Prestamo'!$B$9),ROW()-4,"")</x:f>
      </x:c>
      <x:c r="B82" s="27" t="str">
        <x:f>IF(A82="","",A82*'Prestamo'!$B$10)</x:f>
      </x:c>
      <x:c r="C82" s="20" t="str">
        <x:f>IF(A82="","",H81)</x:f>
      </x:c>
      <x:c r="D82" s="20" t="str">
        <x:f>IF(A82="","",IF(A82='Prestamo'!$B$9,C82,MIN(ROUND(C82*100,0)-('Prestamo'!$B$9-A82),IF(AND('Prestamo'!$B$13="Pagos iguales",'Prestamo'!$B$8&gt;0),'Prestamo'!$B$22-ROUND(E82*100,0)-ROUND(F82*100,0),'Prestamo'!$B$23+IF(A82&lt;='Prestamo'!$B$24,1,0)))/100))</x:f>
      </x:c>
      <x:c r="E82" s="20" t="str">
        <x:f>IF(A82="","",ROUND(ROUND(C82*100,0)*ROUND('Prestamo'!$B$8*100,0)*'Prestamo'!$B$10/(10000*'Prestamo'!$B$11),0)/100)</x:f>
      </x:c>
      <x:c r="F82" s="20" t="str">
        <x:f>IF(A82="","",ROUND(ROUND(E82*100,0)*'Prestamo'!$B$12/100,0)/100)</x:f>
      </x:c>
      <x:c r="G82" s="28" t="str">
        <x:f>IF(A82="","",ROUND(SUM(D82:F82),2))</x:f>
      </x:c>
      <x:c r="H82" s="20" t="str">
        <x:f>IF(A82="","",ROUND(C82-D82,2))</x:f>
      </x:c>
    </x:row>
    <x:row r="83" ht="23" customHeight="1">
      <x:c r="A83" s="27" t="str">
        <x:f>IF(AND('Prestamo'!$B$18="Listo",ROW()-4&lt;='Prestamo'!$B$9),ROW()-4,"")</x:f>
      </x:c>
      <x:c r="B83" s="27" t="str">
        <x:f>IF(A83="","",A83*'Prestamo'!$B$10)</x:f>
      </x:c>
      <x:c r="C83" s="20" t="str">
        <x:f>IF(A83="","",H82)</x:f>
      </x:c>
      <x:c r="D83" s="20" t="str">
        <x:f>IF(A83="","",IF(A83='Prestamo'!$B$9,C83,MIN(ROUND(C83*100,0)-('Prestamo'!$B$9-A83),IF(AND('Prestamo'!$B$13="Pagos iguales",'Prestamo'!$B$8&gt;0),'Prestamo'!$B$22-ROUND(E83*100,0)-ROUND(F83*100,0),'Prestamo'!$B$23+IF(A83&lt;='Prestamo'!$B$24,1,0)))/100))</x:f>
      </x:c>
      <x:c r="E83" s="20" t="str">
        <x:f>IF(A83="","",ROUND(ROUND(C83*100,0)*ROUND('Prestamo'!$B$8*100,0)*'Prestamo'!$B$10/(10000*'Prestamo'!$B$11),0)/100)</x:f>
      </x:c>
      <x:c r="F83" s="20" t="str">
        <x:f>IF(A83="","",ROUND(ROUND(E83*100,0)*'Prestamo'!$B$12/100,0)/100)</x:f>
      </x:c>
      <x:c r="G83" s="28" t="str">
        <x:f>IF(A83="","",ROUND(SUM(D83:F83),2))</x:f>
      </x:c>
      <x:c r="H83" s="20" t="str">
        <x:f>IF(A83="","",ROUND(C83-D83,2))</x:f>
      </x:c>
    </x:row>
    <x:row r="84" ht="23" customHeight="1">
      <x:c r="A84" s="27" t="str">
        <x:f>IF(AND('Prestamo'!$B$18="Listo",ROW()-4&lt;='Prestamo'!$B$9),ROW()-4,"")</x:f>
      </x:c>
      <x:c r="B84" s="27" t="str">
        <x:f>IF(A84="","",A84*'Prestamo'!$B$10)</x:f>
      </x:c>
      <x:c r="C84" s="20" t="str">
        <x:f>IF(A84="","",H83)</x:f>
      </x:c>
      <x:c r="D84" s="20" t="str">
        <x:f>IF(A84="","",IF(A84='Prestamo'!$B$9,C84,MIN(ROUND(C84*100,0)-('Prestamo'!$B$9-A84),IF(AND('Prestamo'!$B$13="Pagos iguales",'Prestamo'!$B$8&gt;0),'Prestamo'!$B$22-ROUND(E84*100,0)-ROUND(F84*100,0),'Prestamo'!$B$23+IF(A84&lt;='Prestamo'!$B$24,1,0)))/100))</x:f>
      </x:c>
      <x:c r="E84" s="20" t="str">
        <x:f>IF(A84="","",ROUND(ROUND(C84*100,0)*ROUND('Prestamo'!$B$8*100,0)*'Prestamo'!$B$10/(10000*'Prestamo'!$B$11),0)/100)</x:f>
      </x:c>
      <x:c r="F84" s="20" t="str">
        <x:f>IF(A84="","",ROUND(ROUND(E84*100,0)*'Prestamo'!$B$12/100,0)/100)</x:f>
      </x:c>
      <x:c r="G84" s="28" t="str">
        <x:f>IF(A84="","",ROUND(SUM(D84:F84),2))</x:f>
      </x:c>
      <x:c r="H84" s="20" t="str">
        <x:f>IF(A84="","",ROUND(C84-D84,2))</x:f>
      </x:c>
    </x:row>
    <x:row r="85" ht="23" customHeight="1">
      <x:c r="A85" s="27" t="str">
        <x:f>IF(AND('Prestamo'!$B$18="Listo",ROW()-4&lt;='Prestamo'!$B$9),ROW()-4,"")</x:f>
      </x:c>
      <x:c r="B85" s="27" t="str">
        <x:f>IF(A85="","",A85*'Prestamo'!$B$10)</x:f>
      </x:c>
      <x:c r="C85" s="20" t="str">
        <x:f>IF(A85="","",H84)</x:f>
      </x:c>
      <x:c r="D85" s="20" t="str">
        <x:f>IF(A85="","",IF(A85='Prestamo'!$B$9,C85,MIN(ROUND(C85*100,0)-('Prestamo'!$B$9-A85),IF(AND('Prestamo'!$B$13="Pagos iguales",'Prestamo'!$B$8&gt;0),'Prestamo'!$B$22-ROUND(E85*100,0)-ROUND(F85*100,0),'Prestamo'!$B$23+IF(A85&lt;='Prestamo'!$B$24,1,0)))/100))</x:f>
      </x:c>
      <x:c r="E85" s="20" t="str">
        <x:f>IF(A85="","",ROUND(ROUND(C85*100,0)*ROUND('Prestamo'!$B$8*100,0)*'Prestamo'!$B$10/(10000*'Prestamo'!$B$11),0)/100)</x:f>
      </x:c>
      <x:c r="F85" s="20" t="str">
        <x:f>IF(A85="","",ROUND(ROUND(E85*100,0)*'Prestamo'!$B$12/100,0)/100)</x:f>
      </x:c>
      <x:c r="G85" s="28" t="str">
        <x:f>IF(A85="","",ROUND(SUM(D85:F85),2))</x:f>
      </x:c>
      <x:c r="H85" s="20" t="str">
        <x:f>IF(A85="","",ROUND(C85-D85,2))</x:f>
      </x:c>
    </x:row>
    <x:row r="86" ht="23" customHeight="1">
      <x:c r="A86" s="27" t="str">
        <x:f>IF(AND('Prestamo'!$B$18="Listo",ROW()-4&lt;='Prestamo'!$B$9),ROW()-4,"")</x:f>
      </x:c>
      <x:c r="B86" s="27" t="str">
        <x:f>IF(A86="","",A86*'Prestamo'!$B$10)</x:f>
      </x:c>
      <x:c r="C86" s="20" t="str">
        <x:f>IF(A86="","",H85)</x:f>
      </x:c>
      <x:c r="D86" s="20" t="str">
        <x:f>IF(A86="","",IF(A86='Prestamo'!$B$9,C86,MIN(ROUND(C86*100,0)-('Prestamo'!$B$9-A86),IF(AND('Prestamo'!$B$13="Pagos iguales",'Prestamo'!$B$8&gt;0),'Prestamo'!$B$22-ROUND(E86*100,0)-ROUND(F86*100,0),'Prestamo'!$B$23+IF(A86&lt;='Prestamo'!$B$24,1,0)))/100))</x:f>
      </x:c>
      <x:c r="E86" s="20" t="str">
        <x:f>IF(A86="","",ROUND(ROUND(C86*100,0)*ROUND('Prestamo'!$B$8*100,0)*'Prestamo'!$B$10/(10000*'Prestamo'!$B$11),0)/100)</x:f>
      </x:c>
      <x:c r="F86" s="20" t="str">
        <x:f>IF(A86="","",ROUND(ROUND(E86*100,0)*'Prestamo'!$B$12/100,0)/100)</x:f>
      </x:c>
      <x:c r="G86" s="28" t="str">
        <x:f>IF(A86="","",ROUND(SUM(D86:F86),2))</x:f>
      </x:c>
      <x:c r="H86" s="20" t="str">
        <x:f>IF(A86="","",ROUND(C86-D86,2))</x:f>
      </x:c>
    </x:row>
    <x:row r="87" ht="23" customHeight="1">
      <x:c r="A87" s="27" t="str">
        <x:f>IF(AND('Prestamo'!$B$18="Listo",ROW()-4&lt;='Prestamo'!$B$9),ROW()-4,"")</x:f>
      </x:c>
      <x:c r="B87" s="27" t="str">
        <x:f>IF(A87="","",A87*'Prestamo'!$B$10)</x:f>
      </x:c>
      <x:c r="C87" s="20" t="str">
        <x:f>IF(A87="","",H86)</x:f>
      </x:c>
      <x:c r="D87" s="20" t="str">
        <x:f>IF(A87="","",IF(A87='Prestamo'!$B$9,C87,MIN(ROUND(C87*100,0)-('Prestamo'!$B$9-A87),IF(AND('Prestamo'!$B$13="Pagos iguales",'Prestamo'!$B$8&gt;0),'Prestamo'!$B$22-ROUND(E87*100,0)-ROUND(F87*100,0),'Prestamo'!$B$23+IF(A87&lt;='Prestamo'!$B$24,1,0)))/100))</x:f>
      </x:c>
      <x:c r="E87" s="20" t="str">
        <x:f>IF(A87="","",ROUND(ROUND(C87*100,0)*ROUND('Prestamo'!$B$8*100,0)*'Prestamo'!$B$10/(10000*'Prestamo'!$B$11),0)/100)</x:f>
      </x:c>
      <x:c r="F87" s="20" t="str">
        <x:f>IF(A87="","",ROUND(ROUND(E87*100,0)*'Prestamo'!$B$12/100,0)/100)</x:f>
      </x:c>
      <x:c r="G87" s="28" t="str">
        <x:f>IF(A87="","",ROUND(SUM(D87:F87),2))</x:f>
      </x:c>
      <x:c r="H87" s="20" t="str">
        <x:f>IF(A87="","",ROUND(C87-D87,2))</x:f>
      </x:c>
    </x:row>
    <x:row r="88" ht="23" customHeight="1">
      <x:c r="A88" s="27" t="str">
        <x:f>IF(AND('Prestamo'!$B$18="Listo",ROW()-4&lt;='Prestamo'!$B$9),ROW()-4,"")</x:f>
      </x:c>
      <x:c r="B88" s="27" t="str">
        <x:f>IF(A88="","",A88*'Prestamo'!$B$10)</x:f>
      </x:c>
      <x:c r="C88" s="20" t="str">
        <x:f>IF(A88="","",H87)</x:f>
      </x:c>
      <x:c r="D88" s="20" t="str">
        <x:f>IF(A88="","",IF(A88='Prestamo'!$B$9,C88,MIN(ROUND(C88*100,0)-('Prestamo'!$B$9-A88),IF(AND('Prestamo'!$B$13="Pagos iguales",'Prestamo'!$B$8&gt;0),'Prestamo'!$B$22-ROUND(E88*100,0)-ROUND(F88*100,0),'Prestamo'!$B$23+IF(A88&lt;='Prestamo'!$B$24,1,0)))/100))</x:f>
      </x:c>
      <x:c r="E88" s="20" t="str">
        <x:f>IF(A88="","",ROUND(ROUND(C88*100,0)*ROUND('Prestamo'!$B$8*100,0)*'Prestamo'!$B$10/(10000*'Prestamo'!$B$11),0)/100)</x:f>
      </x:c>
      <x:c r="F88" s="20" t="str">
        <x:f>IF(A88="","",ROUND(ROUND(E88*100,0)*'Prestamo'!$B$12/100,0)/100)</x:f>
      </x:c>
      <x:c r="G88" s="28" t="str">
        <x:f>IF(A88="","",ROUND(SUM(D88:F88),2))</x:f>
      </x:c>
      <x:c r="H88" s="20" t="str">
        <x:f>IF(A88="","",ROUND(C88-D88,2))</x:f>
      </x:c>
    </x:row>
    <x:row r="89" ht="23" customHeight="1">
      <x:c r="A89" s="27" t="str">
        <x:f>IF(AND('Prestamo'!$B$18="Listo",ROW()-4&lt;='Prestamo'!$B$9),ROW()-4,"")</x:f>
      </x:c>
      <x:c r="B89" s="27" t="str">
        <x:f>IF(A89="","",A89*'Prestamo'!$B$10)</x:f>
      </x:c>
      <x:c r="C89" s="20" t="str">
        <x:f>IF(A89="","",H88)</x:f>
      </x:c>
      <x:c r="D89" s="20" t="str">
        <x:f>IF(A89="","",IF(A89='Prestamo'!$B$9,C89,MIN(ROUND(C89*100,0)-('Prestamo'!$B$9-A89),IF(AND('Prestamo'!$B$13="Pagos iguales",'Prestamo'!$B$8&gt;0),'Prestamo'!$B$22-ROUND(E89*100,0)-ROUND(F89*100,0),'Prestamo'!$B$23+IF(A89&lt;='Prestamo'!$B$24,1,0)))/100))</x:f>
      </x:c>
      <x:c r="E89" s="20" t="str">
        <x:f>IF(A89="","",ROUND(ROUND(C89*100,0)*ROUND('Prestamo'!$B$8*100,0)*'Prestamo'!$B$10/(10000*'Prestamo'!$B$11),0)/100)</x:f>
      </x:c>
      <x:c r="F89" s="20" t="str">
        <x:f>IF(A89="","",ROUND(ROUND(E89*100,0)*'Prestamo'!$B$12/100,0)/100)</x:f>
      </x:c>
      <x:c r="G89" s="28" t="str">
        <x:f>IF(A89="","",ROUND(SUM(D89:F89),2))</x:f>
      </x:c>
      <x:c r="H89" s="20" t="str">
        <x:f>IF(A89="","",ROUND(C89-D89,2))</x:f>
      </x:c>
    </x:row>
    <x:row r="90" ht="23" customHeight="1">
      <x:c r="A90" s="27" t="str">
        <x:f>IF(AND('Prestamo'!$B$18="Listo",ROW()-4&lt;='Prestamo'!$B$9),ROW()-4,"")</x:f>
      </x:c>
      <x:c r="B90" s="27" t="str">
        <x:f>IF(A90="","",A90*'Prestamo'!$B$10)</x:f>
      </x:c>
      <x:c r="C90" s="20" t="str">
        <x:f>IF(A90="","",H89)</x:f>
      </x:c>
      <x:c r="D90" s="20" t="str">
        <x:f>IF(A90="","",IF(A90='Prestamo'!$B$9,C90,MIN(ROUND(C90*100,0)-('Prestamo'!$B$9-A90),IF(AND('Prestamo'!$B$13="Pagos iguales",'Prestamo'!$B$8&gt;0),'Prestamo'!$B$22-ROUND(E90*100,0)-ROUND(F90*100,0),'Prestamo'!$B$23+IF(A90&lt;='Prestamo'!$B$24,1,0)))/100))</x:f>
      </x:c>
      <x:c r="E90" s="20" t="str">
        <x:f>IF(A90="","",ROUND(ROUND(C90*100,0)*ROUND('Prestamo'!$B$8*100,0)*'Prestamo'!$B$10/(10000*'Prestamo'!$B$11),0)/100)</x:f>
      </x:c>
      <x:c r="F90" s="20" t="str">
        <x:f>IF(A90="","",ROUND(ROUND(E90*100,0)*'Prestamo'!$B$12/100,0)/100)</x:f>
      </x:c>
      <x:c r="G90" s="28" t="str">
        <x:f>IF(A90="","",ROUND(SUM(D90:F90),2))</x:f>
      </x:c>
      <x:c r="H90" s="20" t="str">
        <x:f>IF(A90="","",ROUND(C90-D90,2))</x:f>
      </x:c>
    </x:row>
    <x:row r="91" ht="23" customHeight="1">
      <x:c r="A91" s="27" t="str">
        <x:f>IF(AND('Prestamo'!$B$18="Listo",ROW()-4&lt;='Prestamo'!$B$9),ROW()-4,"")</x:f>
      </x:c>
      <x:c r="B91" s="27" t="str">
        <x:f>IF(A91="","",A91*'Prestamo'!$B$10)</x:f>
      </x:c>
      <x:c r="C91" s="20" t="str">
        <x:f>IF(A91="","",H90)</x:f>
      </x:c>
      <x:c r="D91" s="20" t="str">
        <x:f>IF(A91="","",IF(A91='Prestamo'!$B$9,C91,MIN(ROUND(C91*100,0)-('Prestamo'!$B$9-A91),IF(AND('Prestamo'!$B$13="Pagos iguales",'Prestamo'!$B$8&gt;0),'Prestamo'!$B$22-ROUND(E91*100,0)-ROUND(F91*100,0),'Prestamo'!$B$23+IF(A91&lt;='Prestamo'!$B$24,1,0)))/100))</x:f>
      </x:c>
      <x:c r="E91" s="20" t="str">
        <x:f>IF(A91="","",ROUND(ROUND(C91*100,0)*ROUND('Prestamo'!$B$8*100,0)*'Prestamo'!$B$10/(10000*'Prestamo'!$B$11),0)/100)</x:f>
      </x:c>
      <x:c r="F91" s="20" t="str">
        <x:f>IF(A91="","",ROUND(ROUND(E91*100,0)*'Prestamo'!$B$12/100,0)/100)</x:f>
      </x:c>
      <x:c r="G91" s="28" t="str">
        <x:f>IF(A91="","",ROUND(SUM(D91:F91),2))</x:f>
      </x:c>
      <x:c r="H91" s="20" t="str">
        <x:f>IF(A91="","",ROUND(C91-D91,2))</x:f>
      </x:c>
    </x:row>
    <x:row r="92" ht="23" customHeight="1">
      <x:c r="A92" s="27" t="str">
        <x:f>IF(AND('Prestamo'!$B$18="Listo",ROW()-4&lt;='Prestamo'!$B$9),ROW()-4,"")</x:f>
      </x:c>
      <x:c r="B92" s="27" t="str">
        <x:f>IF(A92="","",A92*'Prestamo'!$B$10)</x:f>
      </x:c>
      <x:c r="C92" s="20" t="str">
        <x:f>IF(A92="","",H91)</x:f>
      </x:c>
      <x:c r="D92" s="20" t="str">
        <x:f>IF(A92="","",IF(A92='Prestamo'!$B$9,C92,MIN(ROUND(C92*100,0)-('Prestamo'!$B$9-A92),IF(AND('Prestamo'!$B$13="Pagos iguales",'Prestamo'!$B$8&gt;0),'Prestamo'!$B$22-ROUND(E92*100,0)-ROUND(F92*100,0),'Prestamo'!$B$23+IF(A92&lt;='Prestamo'!$B$24,1,0)))/100))</x:f>
      </x:c>
      <x:c r="E92" s="20" t="str">
        <x:f>IF(A92="","",ROUND(ROUND(C92*100,0)*ROUND('Prestamo'!$B$8*100,0)*'Prestamo'!$B$10/(10000*'Prestamo'!$B$11),0)/100)</x:f>
      </x:c>
      <x:c r="F92" s="20" t="str">
        <x:f>IF(A92="","",ROUND(ROUND(E92*100,0)*'Prestamo'!$B$12/100,0)/100)</x:f>
      </x:c>
      <x:c r="G92" s="28" t="str">
        <x:f>IF(A92="","",ROUND(SUM(D92:F92),2))</x:f>
      </x:c>
      <x:c r="H92" s="20" t="str">
        <x:f>IF(A92="","",ROUND(C92-D92,2))</x:f>
      </x:c>
    </x:row>
    <x:row r="93" ht="23" customHeight="1">
      <x:c r="A93" s="27" t="str">
        <x:f>IF(AND('Prestamo'!$B$18="Listo",ROW()-4&lt;='Prestamo'!$B$9),ROW()-4,"")</x:f>
      </x:c>
      <x:c r="B93" s="27" t="str">
        <x:f>IF(A93="","",A93*'Prestamo'!$B$10)</x:f>
      </x:c>
      <x:c r="C93" s="20" t="str">
        <x:f>IF(A93="","",H92)</x:f>
      </x:c>
      <x:c r="D93" s="20" t="str">
        <x:f>IF(A93="","",IF(A93='Prestamo'!$B$9,C93,MIN(ROUND(C93*100,0)-('Prestamo'!$B$9-A93),IF(AND('Prestamo'!$B$13="Pagos iguales",'Prestamo'!$B$8&gt;0),'Prestamo'!$B$22-ROUND(E93*100,0)-ROUND(F93*100,0),'Prestamo'!$B$23+IF(A93&lt;='Prestamo'!$B$24,1,0)))/100))</x:f>
      </x:c>
      <x:c r="E93" s="20" t="str">
        <x:f>IF(A93="","",ROUND(ROUND(C93*100,0)*ROUND('Prestamo'!$B$8*100,0)*'Prestamo'!$B$10/(10000*'Prestamo'!$B$11),0)/100)</x:f>
      </x:c>
      <x:c r="F93" s="20" t="str">
        <x:f>IF(A93="","",ROUND(ROUND(E93*100,0)*'Prestamo'!$B$12/100,0)/100)</x:f>
      </x:c>
      <x:c r="G93" s="28" t="str">
        <x:f>IF(A93="","",ROUND(SUM(D93:F93),2))</x:f>
      </x:c>
      <x:c r="H93" s="20" t="str">
        <x:f>IF(A93="","",ROUND(C93-D93,2))</x:f>
      </x:c>
    </x:row>
    <x:row r="94" ht="23" customHeight="1">
      <x:c r="A94" s="27" t="str">
        <x:f>IF(AND('Prestamo'!$B$18="Listo",ROW()-4&lt;='Prestamo'!$B$9),ROW()-4,"")</x:f>
      </x:c>
      <x:c r="B94" s="27" t="str">
        <x:f>IF(A94="","",A94*'Prestamo'!$B$10)</x:f>
      </x:c>
      <x:c r="C94" s="20" t="str">
        <x:f>IF(A94="","",H93)</x:f>
      </x:c>
      <x:c r="D94" s="20" t="str">
        <x:f>IF(A94="","",IF(A94='Prestamo'!$B$9,C94,MIN(ROUND(C94*100,0)-('Prestamo'!$B$9-A94),IF(AND('Prestamo'!$B$13="Pagos iguales",'Prestamo'!$B$8&gt;0),'Prestamo'!$B$22-ROUND(E94*100,0)-ROUND(F94*100,0),'Prestamo'!$B$23+IF(A94&lt;='Prestamo'!$B$24,1,0)))/100))</x:f>
      </x:c>
      <x:c r="E94" s="20" t="str">
        <x:f>IF(A94="","",ROUND(ROUND(C94*100,0)*ROUND('Prestamo'!$B$8*100,0)*'Prestamo'!$B$10/(10000*'Prestamo'!$B$11),0)/100)</x:f>
      </x:c>
      <x:c r="F94" s="20" t="str">
        <x:f>IF(A94="","",ROUND(ROUND(E94*100,0)*'Prestamo'!$B$12/100,0)/100)</x:f>
      </x:c>
      <x:c r="G94" s="28" t="str">
        <x:f>IF(A94="","",ROUND(SUM(D94:F94),2))</x:f>
      </x:c>
      <x:c r="H94" s="20" t="str">
        <x:f>IF(A94="","",ROUND(C94-D94,2))</x:f>
      </x:c>
    </x:row>
    <x:row r="95" ht="23" customHeight="1">
      <x:c r="A95" s="27" t="str">
        <x:f>IF(AND('Prestamo'!$B$18="Listo",ROW()-4&lt;='Prestamo'!$B$9),ROW()-4,"")</x:f>
      </x:c>
      <x:c r="B95" s="27" t="str">
        <x:f>IF(A95="","",A95*'Prestamo'!$B$10)</x:f>
      </x:c>
      <x:c r="C95" s="20" t="str">
        <x:f>IF(A95="","",H94)</x:f>
      </x:c>
      <x:c r="D95" s="20" t="str">
        <x:f>IF(A95="","",IF(A95='Prestamo'!$B$9,C95,MIN(ROUND(C95*100,0)-('Prestamo'!$B$9-A95),IF(AND('Prestamo'!$B$13="Pagos iguales",'Prestamo'!$B$8&gt;0),'Prestamo'!$B$22-ROUND(E95*100,0)-ROUND(F95*100,0),'Prestamo'!$B$23+IF(A95&lt;='Prestamo'!$B$24,1,0)))/100))</x:f>
      </x:c>
      <x:c r="E95" s="20" t="str">
        <x:f>IF(A95="","",ROUND(ROUND(C95*100,0)*ROUND('Prestamo'!$B$8*100,0)*'Prestamo'!$B$10/(10000*'Prestamo'!$B$11),0)/100)</x:f>
      </x:c>
      <x:c r="F95" s="20" t="str">
        <x:f>IF(A95="","",ROUND(ROUND(E95*100,0)*'Prestamo'!$B$12/100,0)/100)</x:f>
      </x:c>
      <x:c r="G95" s="28" t="str">
        <x:f>IF(A95="","",ROUND(SUM(D95:F95),2))</x:f>
      </x:c>
      <x:c r="H95" s="20" t="str">
        <x:f>IF(A95="","",ROUND(C95-D95,2))</x:f>
      </x:c>
    </x:row>
    <x:row r="96" ht="23" customHeight="1">
      <x:c r="A96" s="27" t="str">
        <x:f>IF(AND('Prestamo'!$B$18="Listo",ROW()-4&lt;='Prestamo'!$B$9),ROW()-4,"")</x:f>
      </x:c>
      <x:c r="B96" s="27" t="str">
        <x:f>IF(A96="","",A96*'Prestamo'!$B$10)</x:f>
      </x:c>
      <x:c r="C96" s="20" t="str">
        <x:f>IF(A96="","",H95)</x:f>
      </x:c>
      <x:c r="D96" s="20" t="str">
        <x:f>IF(A96="","",IF(A96='Prestamo'!$B$9,C96,MIN(ROUND(C96*100,0)-('Prestamo'!$B$9-A96),IF(AND('Prestamo'!$B$13="Pagos iguales",'Prestamo'!$B$8&gt;0),'Prestamo'!$B$22-ROUND(E96*100,0)-ROUND(F96*100,0),'Prestamo'!$B$23+IF(A96&lt;='Prestamo'!$B$24,1,0)))/100))</x:f>
      </x:c>
      <x:c r="E96" s="20" t="str">
        <x:f>IF(A96="","",ROUND(ROUND(C96*100,0)*ROUND('Prestamo'!$B$8*100,0)*'Prestamo'!$B$10/(10000*'Prestamo'!$B$11),0)/100)</x:f>
      </x:c>
      <x:c r="F96" s="20" t="str">
        <x:f>IF(A96="","",ROUND(ROUND(E96*100,0)*'Prestamo'!$B$12/100,0)/100)</x:f>
      </x:c>
      <x:c r="G96" s="28" t="str">
        <x:f>IF(A96="","",ROUND(SUM(D96:F96),2))</x:f>
      </x:c>
      <x:c r="H96" s="20" t="str">
        <x:f>IF(A96="","",ROUND(C96-D96,2))</x:f>
      </x:c>
    </x:row>
    <x:row r="97" ht="23" customHeight="1">
      <x:c r="A97" s="27" t="str">
        <x:f>IF(AND('Prestamo'!$B$18="Listo",ROW()-4&lt;='Prestamo'!$B$9),ROW()-4,"")</x:f>
      </x:c>
      <x:c r="B97" s="27" t="str">
        <x:f>IF(A97="","",A97*'Prestamo'!$B$10)</x:f>
      </x:c>
      <x:c r="C97" s="20" t="str">
        <x:f>IF(A97="","",H96)</x:f>
      </x:c>
      <x:c r="D97" s="20" t="str">
        <x:f>IF(A97="","",IF(A97='Prestamo'!$B$9,C97,MIN(ROUND(C97*100,0)-('Prestamo'!$B$9-A97),IF(AND('Prestamo'!$B$13="Pagos iguales",'Prestamo'!$B$8&gt;0),'Prestamo'!$B$22-ROUND(E97*100,0)-ROUND(F97*100,0),'Prestamo'!$B$23+IF(A97&lt;='Prestamo'!$B$24,1,0)))/100))</x:f>
      </x:c>
      <x:c r="E97" s="20" t="str">
        <x:f>IF(A97="","",ROUND(ROUND(C97*100,0)*ROUND('Prestamo'!$B$8*100,0)*'Prestamo'!$B$10/(10000*'Prestamo'!$B$11),0)/100)</x:f>
      </x:c>
      <x:c r="F97" s="20" t="str">
        <x:f>IF(A97="","",ROUND(ROUND(E97*100,0)*'Prestamo'!$B$12/100,0)/100)</x:f>
      </x:c>
      <x:c r="G97" s="28" t="str">
        <x:f>IF(A97="","",ROUND(SUM(D97:F97),2))</x:f>
      </x:c>
      <x:c r="H97" s="20" t="str">
        <x:f>IF(A97="","",ROUND(C97-D97,2))</x:f>
      </x:c>
    </x:row>
    <x:row r="98" ht="23" customHeight="1">
      <x:c r="A98" s="27" t="str">
        <x:f>IF(AND('Prestamo'!$B$18="Listo",ROW()-4&lt;='Prestamo'!$B$9),ROW()-4,"")</x:f>
      </x:c>
      <x:c r="B98" s="27" t="str">
        <x:f>IF(A98="","",A98*'Prestamo'!$B$10)</x:f>
      </x:c>
      <x:c r="C98" s="20" t="str">
        <x:f>IF(A98="","",H97)</x:f>
      </x:c>
      <x:c r="D98" s="20" t="str">
        <x:f>IF(A98="","",IF(A98='Prestamo'!$B$9,C98,MIN(ROUND(C98*100,0)-('Prestamo'!$B$9-A98),IF(AND('Prestamo'!$B$13="Pagos iguales",'Prestamo'!$B$8&gt;0),'Prestamo'!$B$22-ROUND(E98*100,0)-ROUND(F98*100,0),'Prestamo'!$B$23+IF(A98&lt;='Prestamo'!$B$24,1,0)))/100))</x:f>
      </x:c>
      <x:c r="E98" s="20" t="str">
        <x:f>IF(A98="","",ROUND(ROUND(C98*100,0)*ROUND('Prestamo'!$B$8*100,0)*'Prestamo'!$B$10/(10000*'Prestamo'!$B$11),0)/100)</x:f>
      </x:c>
      <x:c r="F98" s="20" t="str">
        <x:f>IF(A98="","",ROUND(ROUND(E98*100,0)*'Prestamo'!$B$12/100,0)/100)</x:f>
      </x:c>
      <x:c r="G98" s="28" t="str">
        <x:f>IF(A98="","",ROUND(SUM(D98:F98),2))</x:f>
      </x:c>
      <x:c r="H98" s="20" t="str">
        <x:f>IF(A98="","",ROUND(C98-D98,2))</x:f>
      </x:c>
    </x:row>
    <x:row r="99" ht="23" customHeight="1">
      <x:c r="A99" s="27" t="str">
        <x:f>IF(AND('Prestamo'!$B$18="Listo",ROW()-4&lt;='Prestamo'!$B$9),ROW()-4,"")</x:f>
      </x:c>
      <x:c r="B99" s="27" t="str">
        <x:f>IF(A99="","",A99*'Prestamo'!$B$10)</x:f>
      </x:c>
      <x:c r="C99" s="20" t="str">
        <x:f>IF(A99="","",H98)</x:f>
      </x:c>
      <x:c r="D99" s="20" t="str">
        <x:f>IF(A99="","",IF(A99='Prestamo'!$B$9,C99,MIN(ROUND(C99*100,0)-('Prestamo'!$B$9-A99),IF(AND('Prestamo'!$B$13="Pagos iguales",'Prestamo'!$B$8&gt;0),'Prestamo'!$B$22-ROUND(E99*100,0)-ROUND(F99*100,0),'Prestamo'!$B$23+IF(A99&lt;='Prestamo'!$B$24,1,0)))/100))</x:f>
      </x:c>
      <x:c r="E99" s="20" t="str">
        <x:f>IF(A99="","",ROUND(ROUND(C99*100,0)*ROUND('Prestamo'!$B$8*100,0)*'Prestamo'!$B$10/(10000*'Prestamo'!$B$11),0)/100)</x:f>
      </x:c>
      <x:c r="F99" s="20" t="str">
        <x:f>IF(A99="","",ROUND(ROUND(E99*100,0)*'Prestamo'!$B$12/100,0)/100)</x:f>
      </x:c>
      <x:c r="G99" s="28" t="str">
        <x:f>IF(A99="","",ROUND(SUM(D99:F99),2))</x:f>
      </x:c>
      <x:c r="H99" s="20" t="str">
        <x:f>IF(A99="","",ROUND(C99-D99,2))</x:f>
      </x:c>
    </x:row>
    <x:row r="100" ht="23" customHeight="1">
      <x:c r="A100" s="27" t="str">
        <x:f>IF(AND('Prestamo'!$B$18="Listo",ROW()-4&lt;='Prestamo'!$B$9),ROW()-4,"")</x:f>
      </x:c>
      <x:c r="B100" s="27" t="str">
        <x:f>IF(A100="","",A100*'Prestamo'!$B$10)</x:f>
      </x:c>
      <x:c r="C100" s="20" t="str">
        <x:f>IF(A100="","",H99)</x:f>
      </x:c>
      <x:c r="D100" s="20" t="str">
        <x:f>IF(A100="","",IF(A100='Prestamo'!$B$9,C100,MIN(ROUND(C100*100,0)-('Prestamo'!$B$9-A100),IF(AND('Prestamo'!$B$13="Pagos iguales",'Prestamo'!$B$8&gt;0),'Prestamo'!$B$22-ROUND(E100*100,0)-ROUND(F100*100,0),'Prestamo'!$B$23+IF(A100&lt;='Prestamo'!$B$24,1,0)))/100))</x:f>
      </x:c>
      <x:c r="E100" s="20" t="str">
        <x:f>IF(A100="","",ROUND(ROUND(C100*100,0)*ROUND('Prestamo'!$B$8*100,0)*'Prestamo'!$B$10/(10000*'Prestamo'!$B$11),0)/100)</x:f>
      </x:c>
      <x:c r="F100" s="20" t="str">
        <x:f>IF(A100="","",ROUND(ROUND(E100*100,0)*'Prestamo'!$B$12/100,0)/100)</x:f>
      </x:c>
      <x:c r="G100" s="28" t="str">
        <x:f>IF(A100="","",ROUND(SUM(D100:F100),2))</x:f>
      </x:c>
      <x:c r="H100" s="20" t="str">
        <x:f>IF(A100="","",ROUND(C100-D100,2))</x:f>
      </x:c>
    </x:row>
    <x:row r="101" ht="23" customHeight="1">
      <x:c r="A101" s="27" t="str">
        <x:f>IF(AND('Prestamo'!$B$18="Listo",ROW()-4&lt;='Prestamo'!$B$9),ROW()-4,"")</x:f>
      </x:c>
      <x:c r="B101" s="27" t="str">
        <x:f>IF(A101="","",A101*'Prestamo'!$B$10)</x:f>
      </x:c>
      <x:c r="C101" s="20" t="str">
        <x:f>IF(A101="","",H100)</x:f>
      </x:c>
      <x:c r="D101" s="20" t="str">
        <x:f>IF(A101="","",IF(A101='Prestamo'!$B$9,C101,MIN(ROUND(C101*100,0)-('Prestamo'!$B$9-A101),IF(AND('Prestamo'!$B$13="Pagos iguales",'Prestamo'!$B$8&gt;0),'Prestamo'!$B$22-ROUND(E101*100,0)-ROUND(F101*100,0),'Prestamo'!$B$23+IF(A101&lt;='Prestamo'!$B$24,1,0)))/100))</x:f>
      </x:c>
      <x:c r="E101" s="20" t="str">
        <x:f>IF(A101="","",ROUND(ROUND(C101*100,0)*ROUND('Prestamo'!$B$8*100,0)*'Prestamo'!$B$10/(10000*'Prestamo'!$B$11),0)/100)</x:f>
      </x:c>
      <x:c r="F101" s="20" t="str">
        <x:f>IF(A101="","",ROUND(ROUND(E101*100,0)*'Prestamo'!$B$12/100,0)/100)</x:f>
      </x:c>
      <x:c r="G101" s="28" t="str">
        <x:f>IF(A101="","",ROUND(SUM(D101:F101),2))</x:f>
      </x:c>
      <x:c r="H101" s="20" t="str">
        <x:f>IF(A101="","",ROUND(C101-D101,2))</x:f>
      </x:c>
    </x:row>
    <x:row r="102" ht="23" customHeight="1">
      <x:c r="A102" s="27" t="str">
        <x:f>IF(AND('Prestamo'!$B$18="Listo",ROW()-4&lt;='Prestamo'!$B$9),ROW()-4,"")</x:f>
      </x:c>
      <x:c r="B102" s="27" t="str">
        <x:f>IF(A102="","",A102*'Prestamo'!$B$10)</x:f>
      </x:c>
      <x:c r="C102" s="20" t="str">
        <x:f>IF(A102="","",H101)</x:f>
      </x:c>
      <x:c r="D102" s="20" t="str">
        <x:f>IF(A102="","",IF(A102='Prestamo'!$B$9,C102,MIN(ROUND(C102*100,0)-('Prestamo'!$B$9-A102),IF(AND('Prestamo'!$B$13="Pagos iguales",'Prestamo'!$B$8&gt;0),'Prestamo'!$B$22-ROUND(E102*100,0)-ROUND(F102*100,0),'Prestamo'!$B$23+IF(A102&lt;='Prestamo'!$B$24,1,0)))/100))</x:f>
      </x:c>
      <x:c r="E102" s="20" t="str">
        <x:f>IF(A102="","",ROUND(ROUND(C102*100,0)*ROUND('Prestamo'!$B$8*100,0)*'Prestamo'!$B$10/(10000*'Prestamo'!$B$11),0)/100)</x:f>
      </x:c>
      <x:c r="F102" s="20" t="str">
        <x:f>IF(A102="","",ROUND(ROUND(E102*100,0)*'Prestamo'!$B$12/100,0)/100)</x:f>
      </x:c>
      <x:c r="G102" s="28" t="str">
        <x:f>IF(A102="","",ROUND(SUM(D102:F102),2))</x:f>
      </x:c>
      <x:c r="H102" s="20" t="str">
        <x:f>IF(A102="","",ROUND(C102-D102,2))</x:f>
      </x:c>
    </x:row>
    <x:row r="103" ht="23" customHeight="1">
      <x:c r="A103" s="27" t="str">
        <x:f>IF(AND('Prestamo'!$B$18="Listo",ROW()-4&lt;='Prestamo'!$B$9),ROW()-4,"")</x:f>
      </x:c>
      <x:c r="B103" s="27" t="str">
        <x:f>IF(A103="","",A103*'Prestamo'!$B$10)</x:f>
      </x:c>
      <x:c r="C103" s="20" t="str">
        <x:f>IF(A103="","",H102)</x:f>
      </x:c>
      <x:c r="D103" s="20" t="str">
        <x:f>IF(A103="","",IF(A103='Prestamo'!$B$9,C103,MIN(ROUND(C103*100,0)-('Prestamo'!$B$9-A103),IF(AND('Prestamo'!$B$13="Pagos iguales",'Prestamo'!$B$8&gt;0),'Prestamo'!$B$22-ROUND(E103*100,0)-ROUND(F103*100,0),'Prestamo'!$B$23+IF(A103&lt;='Prestamo'!$B$24,1,0)))/100))</x:f>
      </x:c>
      <x:c r="E103" s="20" t="str">
        <x:f>IF(A103="","",ROUND(ROUND(C103*100,0)*ROUND('Prestamo'!$B$8*100,0)*'Prestamo'!$B$10/(10000*'Prestamo'!$B$11),0)/100)</x:f>
      </x:c>
      <x:c r="F103" s="20" t="str">
        <x:f>IF(A103="","",ROUND(ROUND(E103*100,0)*'Prestamo'!$B$12/100,0)/100)</x:f>
      </x:c>
      <x:c r="G103" s="28" t="str">
        <x:f>IF(A103="","",ROUND(SUM(D103:F103),2))</x:f>
      </x:c>
      <x:c r="H103" s="20" t="str">
        <x:f>IF(A103="","",ROUND(C103-D103,2))</x:f>
      </x:c>
    </x:row>
    <x:row r="104" ht="23" customHeight="1">
      <x:c r="A104" s="27" t="str">
        <x:f>IF(AND('Prestamo'!$B$18="Listo",ROW()-4&lt;='Prestamo'!$B$9),ROW()-4,"")</x:f>
      </x:c>
      <x:c r="B104" s="27" t="str">
        <x:f>IF(A104="","",A104*'Prestamo'!$B$10)</x:f>
      </x:c>
      <x:c r="C104" s="20" t="str">
        <x:f>IF(A104="","",H103)</x:f>
      </x:c>
      <x:c r="D104" s="20" t="str">
        <x:f>IF(A104="","",IF(A104='Prestamo'!$B$9,C104,MIN(ROUND(C104*100,0)-('Prestamo'!$B$9-A104),IF(AND('Prestamo'!$B$13="Pagos iguales",'Prestamo'!$B$8&gt;0),'Prestamo'!$B$22-ROUND(E104*100,0)-ROUND(F104*100,0),'Prestamo'!$B$23+IF(A104&lt;='Prestamo'!$B$24,1,0)))/100))</x:f>
      </x:c>
      <x:c r="E104" s="20" t="str">
        <x:f>IF(A104="","",ROUND(ROUND(C104*100,0)*ROUND('Prestamo'!$B$8*100,0)*'Prestamo'!$B$10/(10000*'Prestamo'!$B$11),0)/100)</x:f>
      </x:c>
      <x:c r="F104" s="20" t="str">
        <x:f>IF(A104="","",ROUND(ROUND(E104*100,0)*'Prestamo'!$B$12/100,0)/100)</x:f>
      </x:c>
      <x:c r="G104" s="28" t="str">
        <x:f>IF(A104="","",ROUND(SUM(D104:F104),2))</x:f>
      </x:c>
      <x:c r="H104" s="20" t="str">
        <x:f>IF(A104="","",ROUND(C104-D104,2))</x:f>
      </x:c>
    </x:row>
    <x:row r="105" ht="23" customHeight="1">
      <x:c r="A105" s="27" t="str">
        <x:f>IF(AND('Prestamo'!$B$18="Listo",ROW()-4&lt;='Prestamo'!$B$9),ROW()-4,"")</x:f>
      </x:c>
      <x:c r="B105" s="27" t="str">
        <x:f>IF(A105="","",A105*'Prestamo'!$B$10)</x:f>
      </x:c>
      <x:c r="C105" s="20" t="str">
        <x:f>IF(A105="","",H104)</x:f>
      </x:c>
      <x:c r="D105" s="20" t="str">
        <x:f>IF(A105="","",IF(A105='Prestamo'!$B$9,C105,MIN(ROUND(C105*100,0)-('Prestamo'!$B$9-A105),IF(AND('Prestamo'!$B$13="Pagos iguales",'Prestamo'!$B$8&gt;0),'Prestamo'!$B$22-ROUND(E105*100,0)-ROUND(F105*100,0),'Prestamo'!$B$23+IF(A105&lt;='Prestamo'!$B$24,1,0)))/100))</x:f>
      </x:c>
      <x:c r="E105" s="20" t="str">
        <x:f>IF(A105="","",ROUND(ROUND(C105*100,0)*ROUND('Prestamo'!$B$8*100,0)*'Prestamo'!$B$10/(10000*'Prestamo'!$B$11),0)/100)</x:f>
      </x:c>
      <x:c r="F105" s="20" t="str">
        <x:f>IF(A105="","",ROUND(ROUND(E105*100,0)*'Prestamo'!$B$12/100,0)/100)</x:f>
      </x:c>
      <x:c r="G105" s="28" t="str">
        <x:f>IF(A105="","",ROUND(SUM(D105:F105),2))</x:f>
      </x:c>
      <x:c r="H105" s="20" t="str">
        <x:f>IF(A105="","",ROUND(C105-D105,2))</x:f>
      </x:c>
    </x:row>
    <x:row r="106" ht="23" customHeight="1">
      <x:c r="A106" s="27" t="str">
        <x:f>IF(AND('Prestamo'!$B$18="Listo",ROW()-4&lt;='Prestamo'!$B$9),ROW()-4,"")</x:f>
      </x:c>
      <x:c r="B106" s="27" t="str">
        <x:f>IF(A106="","",A106*'Prestamo'!$B$10)</x:f>
      </x:c>
      <x:c r="C106" s="20" t="str">
        <x:f>IF(A106="","",H105)</x:f>
      </x:c>
      <x:c r="D106" s="20" t="str">
        <x:f>IF(A106="","",IF(A106='Prestamo'!$B$9,C106,MIN(ROUND(C106*100,0)-('Prestamo'!$B$9-A106),IF(AND('Prestamo'!$B$13="Pagos iguales",'Prestamo'!$B$8&gt;0),'Prestamo'!$B$22-ROUND(E106*100,0)-ROUND(F106*100,0),'Prestamo'!$B$23+IF(A106&lt;='Prestamo'!$B$24,1,0)))/100))</x:f>
      </x:c>
      <x:c r="E106" s="20" t="str">
        <x:f>IF(A106="","",ROUND(ROUND(C106*100,0)*ROUND('Prestamo'!$B$8*100,0)*'Prestamo'!$B$10/(10000*'Prestamo'!$B$11),0)/100)</x:f>
      </x:c>
      <x:c r="F106" s="20" t="str">
        <x:f>IF(A106="","",ROUND(ROUND(E106*100,0)*'Prestamo'!$B$12/100,0)/100)</x:f>
      </x:c>
      <x:c r="G106" s="28" t="str">
        <x:f>IF(A106="","",ROUND(SUM(D106:F106),2))</x:f>
      </x:c>
      <x:c r="H106" s="20" t="str">
        <x:f>IF(A106="","",ROUND(C106-D106,2))</x:f>
      </x:c>
    </x:row>
    <x:row r="107" ht="23" customHeight="1">
      <x:c r="A107" s="27" t="str">
        <x:f>IF(AND('Prestamo'!$B$18="Listo",ROW()-4&lt;='Prestamo'!$B$9),ROW()-4,"")</x:f>
      </x:c>
      <x:c r="B107" s="27" t="str">
        <x:f>IF(A107="","",A107*'Prestamo'!$B$10)</x:f>
      </x:c>
      <x:c r="C107" s="20" t="str">
        <x:f>IF(A107="","",H106)</x:f>
      </x:c>
      <x:c r="D107" s="20" t="str">
        <x:f>IF(A107="","",IF(A107='Prestamo'!$B$9,C107,MIN(ROUND(C107*100,0)-('Prestamo'!$B$9-A107),IF(AND('Prestamo'!$B$13="Pagos iguales",'Prestamo'!$B$8&gt;0),'Prestamo'!$B$22-ROUND(E107*100,0)-ROUND(F107*100,0),'Prestamo'!$B$23+IF(A107&lt;='Prestamo'!$B$24,1,0)))/100))</x:f>
      </x:c>
      <x:c r="E107" s="20" t="str">
        <x:f>IF(A107="","",ROUND(ROUND(C107*100,0)*ROUND('Prestamo'!$B$8*100,0)*'Prestamo'!$B$10/(10000*'Prestamo'!$B$11),0)/100)</x:f>
      </x:c>
      <x:c r="F107" s="20" t="str">
        <x:f>IF(A107="","",ROUND(ROUND(E107*100,0)*'Prestamo'!$B$12/100,0)/100)</x:f>
      </x:c>
      <x:c r="G107" s="28" t="str">
        <x:f>IF(A107="","",ROUND(SUM(D107:F107),2))</x:f>
      </x:c>
      <x:c r="H107" s="20" t="str">
        <x:f>IF(A107="","",ROUND(C107-D107,2))</x:f>
      </x:c>
    </x:row>
    <x:row r="108" ht="23" customHeight="1">
      <x:c r="A108" s="27" t="str">
        <x:f>IF(AND('Prestamo'!$B$18="Listo",ROW()-4&lt;='Prestamo'!$B$9),ROW()-4,"")</x:f>
      </x:c>
      <x:c r="B108" s="27" t="str">
        <x:f>IF(A108="","",A108*'Prestamo'!$B$10)</x:f>
      </x:c>
      <x:c r="C108" s="20" t="str">
        <x:f>IF(A108="","",H107)</x:f>
      </x:c>
      <x:c r="D108" s="20" t="str">
        <x:f>IF(A108="","",IF(A108='Prestamo'!$B$9,C108,MIN(ROUND(C108*100,0)-('Prestamo'!$B$9-A108),IF(AND('Prestamo'!$B$13="Pagos iguales",'Prestamo'!$B$8&gt;0),'Prestamo'!$B$22-ROUND(E108*100,0)-ROUND(F108*100,0),'Prestamo'!$B$23+IF(A108&lt;='Prestamo'!$B$24,1,0)))/100))</x:f>
      </x:c>
      <x:c r="E108" s="20" t="str">
        <x:f>IF(A108="","",ROUND(ROUND(C108*100,0)*ROUND('Prestamo'!$B$8*100,0)*'Prestamo'!$B$10/(10000*'Prestamo'!$B$11),0)/100)</x:f>
      </x:c>
      <x:c r="F108" s="20" t="str">
        <x:f>IF(A108="","",ROUND(ROUND(E108*100,0)*'Prestamo'!$B$12/100,0)/100)</x:f>
      </x:c>
      <x:c r="G108" s="28" t="str">
        <x:f>IF(A108="","",ROUND(SUM(D108:F108),2))</x:f>
      </x:c>
      <x:c r="H108" s="20" t="str">
        <x:f>IF(A108="","",ROUND(C108-D108,2))</x:f>
      </x:c>
    </x:row>
    <x:row r="109" ht="23" customHeight="1">
      <x:c r="A109" s="27" t="str">
        <x:f>IF(AND('Prestamo'!$B$18="Listo",ROW()-4&lt;='Prestamo'!$B$9),ROW()-4,"")</x:f>
      </x:c>
      <x:c r="B109" s="27" t="str">
        <x:f>IF(A109="","",A109*'Prestamo'!$B$10)</x:f>
      </x:c>
      <x:c r="C109" s="20" t="str">
        <x:f>IF(A109="","",H108)</x:f>
      </x:c>
      <x:c r="D109" s="20" t="str">
        <x:f>IF(A109="","",IF(A109='Prestamo'!$B$9,C109,MIN(ROUND(C109*100,0)-('Prestamo'!$B$9-A109),IF(AND('Prestamo'!$B$13="Pagos iguales",'Prestamo'!$B$8&gt;0),'Prestamo'!$B$22-ROUND(E109*100,0)-ROUND(F109*100,0),'Prestamo'!$B$23+IF(A109&lt;='Prestamo'!$B$24,1,0)))/100))</x:f>
      </x:c>
      <x:c r="E109" s="20" t="str">
        <x:f>IF(A109="","",ROUND(ROUND(C109*100,0)*ROUND('Prestamo'!$B$8*100,0)*'Prestamo'!$B$10/(10000*'Prestamo'!$B$11),0)/100)</x:f>
      </x:c>
      <x:c r="F109" s="20" t="str">
        <x:f>IF(A109="","",ROUND(ROUND(E109*100,0)*'Prestamo'!$B$12/100,0)/100)</x:f>
      </x:c>
      <x:c r="G109" s="28" t="str">
        <x:f>IF(A109="","",ROUND(SUM(D109:F109),2))</x:f>
      </x:c>
      <x:c r="H109" s="20" t="str">
        <x:f>IF(A109="","",ROUND(C109-D109,2))</x:f>
      </x:c>
    </x:row>
    <x:row r="110" ht="23" customHeight="1">
      <x:c r="A110" s="27" t="str">
        <x:f>IF(AND('Prestamo'!$B$18="Listo",ROW()-4&lt;='Prestamo'!$B$9),ROW()-4,"")</x:f>
      </x:c>
      <x:c r="B110" s="27" t="str">
        <x:f>IF(A110="","",A110*'Prestamo'!$B$10)</x:f>
      </x:c>
      <x:c r="C110" s="20" t="str">
        <x:f>IF(A110="","",H109)</x:f>
      </x:c>
      <x:c r="D110" s="20" t="str">
        <x:f>IF(A110="","",IF(A110='Prestamo'!$B$9,C110,MIN(ROUND(C110*100,0)-('Prestamo'!$B$9-A110),IF(AND('Prestamo'!$B$13="Pagos iguales",'Prestamo'!$B$8&gt;0),'Prestamo'!$B$22-ROUND(E110*100,0)-ROUND(F110*100,0),'Prestamo'!$B$23+IF(A110&lt;='Prestamo'!$B$24,1,0)))/100))</x:f>
      </x:c>
      <x:c r="E110" s="20" t="str">
        <x:f>IF(A110="","",ROUND(ROUND(C110*100,0)*ROUND('Prestamo'!$B$8*100,0)*'Prestamo'!$B$10/(10000*'Prestamo'!$B$11),0)/100)</x:f>
      </x:c>
      <x:c r="F110" s="20" t="str">
        <x:f>IF(A110="","",ROUND(ROUND(E110*100,0)*'Prestamo'!$B$12/100,0)/100)</x:f>
      </x:c>
      <x:c r="G110" s="28" t="str">
        <x:f>IF(A110="","",ROUND(SUM(D110:F110),2))</x:f>
      </x:c>
      <x:c r="H110" s="20" t="str">
        <x:f>IF(A110="","",ROUND(C110-D110,2))</x:f>
      </x:c>
    </x:row>
    <x:row r="111" ht="23" customHeight="1">
      <x:c r="A111" s="27" t="str">
        <x:f>IF(AND('Prestamo'!$B$18="Listo",ROW()-4&lt;='Prestamo'!$B$9),ROW()-4,"")</x:f>
      </x:c>
      <x:c r="B111" s="27" t="str">
        <x:f>IF(A111="","",A111*'Prestamo'!$B$10)</x:f>
      </x:c>
      <x:c r="C111" s="20" t="str">
        <x:f>IF(A111="","",H110)</x:f>
      </x:c>
      <x:c r="D111" s="20" t="str">
        <x:f>IF(A111="","",IF(A111='Prestamo'!$B$9,C111,MIN(ROUND(C111*100,0)-('Prestamo'!$B$9-A111),IF(AND('Prestamo'!$B$13="Pagos iguales",'Prestamo'!$B$8&gt;0),'Prestamo'!$B$22-ROUND(E111*100,0)-ROUND(F111*100,0),'Prestamo'!$B$23+IF(A111&lt;='Prestamo'!$B$24,1,0)))/100))</x:f>
      </x:c>
      <x:c r="E111" s="20" t="str">
        <x:f>IF(A111="","",ROUND(ROUND(C111*100,0)*ROUND('Prestamo'!$B$8*100,0)*'Prestamo'!$B$10/(10000*'Prestamo'!$B$11),0)/100)</x:f>
      </x:c>
      <x:c r="F111" s="20" t="str">
        <x:f>IF(A111="","",ROUND(ROUND(E111*100,0)*'Prestamo'!$B$12/100,0)/100)</x:f>
      </x:c>
      <x:c r="G111" s="28" t="str">
        <x:f>IF(A111="","",ROUND(SUM(D111:F111),2))</x:f>
      </x:c>
      <x:c r="H111" s="20" t="str">
        <x:f>IF(A111="","",ROUND(C111-D111,2))</x:f>
      </x:c>
    </x:row>
    <x:row r="112" ht="23" customHeight="1">
      <x:c r="A112" s="27" t="str">
        <x:f>IF(AND('Prestamo'!$B$18="Listo",ROW()-4&lt;='Prestamo'!$B$9),ROW()-4,"")</x:f>
      </x:c>
      <x:c r="B112" s="27" t="str">
        <x:f>IF(A112="","",A112*'Prestamo'!$B$10)</x:f>
      </x:c>
      <x:c r="C112" s="20" t="str">
        <x:f>IF(A112="","",H111)</x:f>
      </x:c>
      <x:c r="D112" s="20" t="str">
        <x:f>IF(A112="","",IF(A112='Prestamo'!$B$9,C112,MIN(ROUND(C112*100,0)-('Prestamo'!$B$9-A112),IF(AND('Prestamo'!$B$13="Pagos iguales",'Prestamo'!$B$8&gt;0),'Prestamo'!$B$22-ROUND(E112*100,0)-ROUND(F112*100,0),'Prestamo'!$B$23+IF(A112&lt;='Prestamo'!$B$24,1,0)))/100))</x:f>
      </x:c>
      <x:c r="E112" s="20" t="str">
        <x:f>IF(A112="","",ROUND(ROUND(C112*100,0)*ROUND('Prestamo'!$B$8*100,0)*'Prestamo'!$B$10/(10000*'Prestamo'!$B$11),0)/100)</x:f>
      </x:c>
      <x:c r="F112" s="20" t="str">
        <x:f>IF(A112="","",ROUND(ROUND(E112*100,0)*'Prestamo'!$B$12/100,0)/100)</x:f>
      </x:c>
      <x:c r="G112" s="28" t="str">
        <x:f>IF(A112="","",ROUND(SUM(D112:F112),2))</x:f>
      </x:c>
      <x:c r="H112" s="20" t="str">
        <x:f>IF(A112="","",ROUND(C112-D112,2))</x:f>
      </x:c>
    </x:row>
    <x:row r="113" ht="23" customHeight="1">
      <x:c r="A113" s="27" t="str">
        <x:f>IF(AND('Prestamo'!$B$18="Listo",ROW()-4&lt;='Prestamo'!$B$9),ROW()-4,"")</x:f>
      </x:c>
      <x:c r="B113" s="27" t="str">
        <x:f>IF(A113="","",A113*'Prestamo'!$B$10)</x:f>
      </x:c>
      <x:c r="C113" s="20" t="str">
        <x:f>IF(A113="","",H112)</x:f>
      </x:c>
      <x:c r="D113" s="20" t="str">
        <x:f>IF(A113="","",IF(A113='Prestamo'!$B$9,C113,MIN(ROUND(C113*100,0)-('Prestamo'!$B$9-A113),IF(AND('Prestamo'!$B$13="Pagos iguales",'Prestamo'!$B$8&gt;0),'Prestamo'!$B$22-ROUND(E113*100,0)-ROUND(F113*100,0),'Prestamo'!$B$23+IF(A113&lt;='Prestamo'!$B$24,1,0)))/100))</x:f>
      </x:c>
      <x:c r="E113" s="20" t="str">
        <x:f>IF(A113="","",ROUND(ROUND(C113*100,0)*ROUND('Prestamo'!$B$8*100,0)*'Prestamo'!$B$10/(10000*'Prestamo'!$B$11),0)/100)</x:f>
      </x:c>
      <x:c r="F113" s="20" t="str">
        <x:f>IF(A113="","",ROUND(ROUND(E113*100,0)*'Prestamo'!$B$12/100,0)/100)</x:f>
      </x:c>
      <x:c r="G113" s="28" t="str">
        <x:f>IF(A113="","",ROUND(SUM(D113:F113),2))</x:f>
      </x:c>
      <x:c r="H113" s="20" t="str">
        <x:f>IF(A113="","",ROUND(C113-D113,2))</x:f>
      </x:c>
    </x:row>
    <x:row r="114" ht="23" customHeight="1">
      <x:c r="A114" s="27" t="str">
        <x:f>IF(AND('Prestamo'!$B$18="Listo",ROW()-4&lt;='Prestamo'!$B$9),ROW()-4,"")</x:f>
      </x:c>
      <x:c r="B114" s="27" t="str">
        <x:f>IF(A114="","",A114*'Prestamo'!$B$10)</x:f>
      </x:c>
      <x:c r="C114" s="20" t="str">
        <x:f>IF(A114="","",H113)</x:f>
      </x:c>
      <x:c r="D114" s="20" t="str">
        <x:f>IF(A114="","",IF(A114='Prestamo'!$B$9,C114,MIN(ROUND(C114*100,0)-('Prestamo'!$B$9-A114),IF(AND('Prestamo'!$B$13="Pagos iguales",'Prestamo'!$B$8&gt;0),'Prestamo'!$B$22-ROUND(E114*100,0)-ROUND(F114*100,0),'Prestamo'!$B$23+IF(A114&lt;='Prestamo'!$B$24,1,0)))/100))</x:f>
      </x:c>
      <x:c r="E114" s="20" t="str">
        <x:f>IF(A114="","",ROUND(ROUND(C114*100,0)*ROUND('Prestamo'!$B$8*100,0)*'Prestamo'!$B$10/(10000*'Prestamo'!$B$11),0)/100)</x:f>
      </x:c>
      <x:c r="F114" s="20" t="str">
        <x:f>IF(A114="","",ROUND(ROUND(E114*100,0)*'Prestamo'!$B$12/100,0)/100)</x:f>
      </x:c>
      <x:c r="G114" s="28" t="str">
        <x:f>IF(A114="","",ROUND(SUM(D114:F114),2))</x:f>
      </x:c>
      <x:c r="H114" s="20" t="str">
        <x:f>IF(A114="","",ROUND(C114-D114,2))</x:f>
      </x:c>
    </x:row>
    <x:row r="115" ht="23" customHeight="1">
      <x:c r="A115" s="27" t="str">
        <x:f>IF(AND('Prestamo'!$B$18="Listo",ROW()-4&lt;='Prestamo'!$B$9),ROW()-4,"")</x:f>
      </x:c>
      <x:c r="B115" s="27" t="str">
        <x:f>IF(A115="","",A115*'Prestamo'!$B$10)</x:f>
      </x:c>
      <x:c r="C115" s="20" t="str">
        <x:f>IF(A115="","",H114)</x:f>
      </x:c>
      <x:c r="D115" s="20" t="str">
        <x:f>IF(A115="","",IF(A115='Prestamo'!$B$9,C115,MIN(ROUND(C115*100,0)-('Prestamo'!$B$9-A115),IF(AND('Prestamo'!$B$13="Pagos iguales",'Prestamo'!$B$8&gt;0),'Prestamo'!$B$22-ROUND(E115*100,0)-ROUND(F115*100,0),'Prestamo'!$B$23+IF(A115&lt;='Prestamo'!$B$24,1,0)))/100))</x:f>
      </x:c>
      <x:c r="E115" s="20" t="str">
        <x:f>IF(A115="","",ROUND(ROUND(C115*100,0)*ROUND('Prestamo'!$B$8*100,0)*'Prestamo'!$B$10/(10000*'Prestamo'!$B$11),0)/100)</x:f>
      </x:c>
      <x:c r="F115" s="20" t="str">
        <x:f>IF(A115="","",ROUND(ROUND(E115*100,0)*'Prestamo'!$B$12/100,0)/100)</x:f>
      </x:c>
      <x:c r="G115" s="28" t="str">
        <x:f>IF(A115="","",ROUND(SUM(D115:F115),2))</x:f>
      </x:c>
      <x:c r="H115" s="20" t="str">
        <x:f>IF(A115="","",ROUND(C115-D115,2))</x:f>
      </x:c>
    </x:row>
    <x:row r="116" ht="23" customHeight="1">
      <x:c r="A116" s="27" t="str">
        <x:f>IF(AND('Prestamo'!$B$18="Listo",ROW()-4&lt;='Prestamo'!$B$9),ROW()-4,"")</x:f>
      </x:c>
      <x:c r="B116" s="27" t="str">
        <x:f>IF(A116="","",A116*'Prestamo'!$B$10)</x:f>
      </x:c>
      <x:c r="C116" s="20" t="str">
        <x:f>IF(A116="","",H115)</x:f>
      </x:c>
      <x:c r="D116" s="20" t="str">
        <x:f>IF(A116="","",IF(A116='Prestamo'!$B$9,C116,MIN(ROUND(C116*100,0)-('Prestamo'!$B$9-A116),IF(AND('Prestamo'!$B$13="Pagos iguales",'Prestamo'!$B$8&gt;0),'Prestamo'!$B$22-ROUND(E116*100,0)-ROUND(F116*100,0),'Prestamo'!$B$23+IF(A116&lt;='Prestamo'!$B$24,1,0)))/100))</x:f>
      </x:c>
      <x:c r="E116" s="20" t="str">
        <x:f>IF(A116="","",ROUND(ROUND(C116*100,0)*ROUND('Prestamo'!$B$8*100,0)*'Prestamo'!$B$10/(10000*'Prestamo'!$B$11),0)/100)</x:f>
      </x:c>
      <x:c r="F116" s="20" t="str">
        <x:f>IF(A116="","",ROUND(ROUND(E116*100,0)*'Prestamo'!$B$12/100,0)/100)</x:f>
      </x:c>
      <x:c r="G116" s="28" t="str">
        <x:f>IF(A116="","",ROUND(SUM(D116:F116),2))</x:f>
      </x:c>
      <x:c r="H116" s="20" t="str">
        <x:f>IF(A116="","",ROUND(C116-D116,2))</x:f>
      </x:c>
    </x:row>
    <x:row r="117" ht="23" customHeight="1">
      <x:c r="A117" s="27" t="str">
        <x:f>IF(AND('Prestamo'!$B$18="Listo",ROW()-4&lt;='Prestamo'!$B$9),ROW()-4,"")</x:f>
      </x:c>
      <x:c r="B117" s="27" t="str">
        <x:f>IF(A117="","",A117*'Prestamo'!$B$10)</x:f>
      </x:c>
      <x:c r="C117" s="20" t="str">
        <x:f>IF(A117="","",H116)</x:f>
      </x:c>
      <x:c r="D117" s="20" t="str">
        <x:f>IF(A117="","",IF(A117='Prestamo'!$B$9,C117,MIN(ROUND(C117*100,0)-('Prestamo'!$B$9-A117),IF(AND('Prestamo'!$B$13="Pagos iguales",'Prestamo'!$B$8&gt;0),'Prestamo'!$B$22-ROUND(E117*100,0)-ROUND(F117*100,0),'Prestamo'!$B$23+IF(A117&lt;='Prestamo'!$B$24,1,0)))/100))</x:f>
      </x:c>
      <x:c r="E117" s="20" t="str">
        <x:f>IF(A117="","",ROUND(ROUND(C117*100,0)*ROUND('Prestamo'!$B$8*100,0)*'Prestamo'!$B$10/(10000*'Prestamo'!$B$11),0)/100)</x:f>
      </x:c>
      <x:c r="F117" s="20" t="str">
        <x:f>IF(A117="","",ROUND(ROUND(E117*100,0)*'Prestamo'!$B$12/100,0)/100)</x:f>
      </x:c>
      <x:c r="G117" s="28" t="str">
        <x:f>IF(A117="","",ROUND(SUM(D117:F117),2))</x:f>
      </x:c>
      <x:c r="H117" s="20" t="str">
        <x:f>IF(A117="","",ROUND(C117-D117,2))</x:f>
      </x:c>
    </x:row>
    <x:row r="118" ht="23" customHeight="1">
      <x:c r="A118" s="27" t="str">
        <x:f>IF(AND('Prestamo'!$B$18="Listo",ROW()-4&lt;='Prestamo'!$B$9),ROW()-4,"")</x:f>
      </x:c>
      <x:c r="B118" s="27" t="str">
        <x:f>IF(A118="","",A118*'Prestamo'!$B$10)</x:f>
      </x:c>
      <x:c r="C118" s="20" t="str">
        <x:f>IF(A118="","",H117)</x:f>
      </x:c>
      <x:c r="D118" s="20" t="str">
        <x:f>IF(A118="","",IF(A118='Prestamo'!$B$9,C118,MIN(ROUND(C118*100,0)-('Prestamo'!$B$9-A118),IF(AND('Prestamo'!$B$13="Pagos iguales",'Prestamo'!$B$8&gt;0),'Prestamo'!$B$22-ROUND(E118*100,0)-ROUND(F118*100,0),'Prestamo'!$B$23+IF(A118&lt;='Prestamo'!$B$24,1,0)))/100))</x:f>
      </x:c>
      <x:c r="E118" s="20" t="str">
        <x:f>IF(A118="","",ROUND(ROUND(C118*100,0)*ROUND('Prestamo'!$B$8*100,0)*'Prestamo'!$B$10/(10000*'Prestamo'!$B$11),0)/100)</x:f>
      </x:c>
      <x:c r="F118" s="20" t="str">
        <x:f>IF(A118="","",ROUND(ROUND(E118*100,0)*'Prestamo'!$B$12/100,0)/100)</x:f>
      </x:c>
      <x:c r="G118" s="28" t="str">
        <x:f>IF(A118="","",ROUND(SUM(D118:F118),2))</x:f>
      </x:c>
      <x:c r="H118" s="20" t="str">
        <x:f>IF(A118="","",ROUND(C118-D118,2))</x:f>
      </x:c>
    </x:row>
    <x:row r="119" ht="23" customHeight="1">
      <x:c r="A119" s="27" t="str">
        <x:f>IF(AND('Prestamo'!$B$18="Listo",ROW()-4&lt;='Prestamo'!$B$9),ROW()-4,"")</x:f>
      </x:c>
      <x:c r="B119" s="27" t="str">
        <x:f>IF(A119="","",A119*'Prestamo'!$B$10)</x:f>
      </x:c>
      <x:c r="C119" s="20" t="str">
        <x:f>IF(A119="","",H118)</x:f>
      </x:c>
      <x:c r="D119" s="20" t="str">
        <x:f>IF(A119="","",IF(A119='Prestamo'!$B$9,C119,MIN(ROUND(C119*100,0)-('Prestamo'!$B$9-A119),IF(AND('Prestamo'!$B$13="Pagos iguales",'Prestamo'!$B$8&gt;0),'Prestamo'!$B$22-ROUND(E119*100,0)-ROUND(F119*100,0),'Prestamo'!$B$23+IF(A119&lt;='Prestamo'!$B$24,1,0)))/100))</x:f>
      </x:c>
      <x:c r="E119" s="20" t="str">
        <x:f>IF(A119="","",ROUND(ROUND(C119*100,0)*ROUND('Prestamo'!$B$8*100,0)*'Prestamo'!$B$10/(10000*'Prestamo'!$B$11),0)/100)</x:f>
      </x:c>
      <x:c r="F119" s="20" t="str">
        <x:f>IF(A119="","",ROUND(ROUND(E119*100,0)*'Prestamo'!$B$12/100,0)/100)</x:f>
      </x:c>
      <x:c r="G119" s="28" t="str">
        <x:f>IF(A119="","",ROUND(SUM(D119:F119),2))</x:f>
      </x:c>
      <x:c r="H119" s="20" t="str">
        <x:f>IF(A119="","",ROUND(C119-D119,2))</x:f>
      </x:c>
    </x:row>
    <x:row r="120" ht="23" customHeight="1">
      <x:c r="A120" s="27" t="str">
        <x:f>IF(AND('Prestamo'!$B$18="Listo",ROW()-4&lt;='Prestamo'!$B$9),ROW()-4,"")</x:f>
      </x:c>
      <x:c r="B120" s="27" t="str">
        <x:f>IF(A120="","",A120*'Prestamo'!$B$10)</x:f>
      </x:c>
      <x:c r="C120" s="20" t="str">
        <x:f>IF(A120="","",H119)</x:f>
      </x:c>
      <x:c r="D120" s="20" t="str">
        <x:f>IF(A120="","",IF(A120='Prestamo'!$B$9,C120,MIN(ROUND(C120*100,0)-('Prestamo'!$B$9-A120),IF(AND('Prestamo'!$B$13="Pagos iguales",'Prestamo'!$B$8&gt;0),'Prestamo'!$B$22-ROUND(E120*100,0)-ROUND(F120*100,0),'Prestamo'!$B$23+IF(A120&lt;='Prestamo'!$B$24,1,0)))/100))</x:f>
      </x:c>
      <x:c r="E120" s="20" t="str">
        <x:f>IF(A120="","",ROUND(ROUND(C120*100,0)*ROUND('Prestamo'!$B$8*100,0)*'Prestamo'!$B$10/(10000*'Prestamo'!$B$11),0)/100)</x:f>
      </x:c>
      <x:c r="F120" s="20" t="str">
        <x:f>IF(A120="","",ROUND(ROUND(E120*100,0)*'Prestamo'!$B$12/100,0)/100)</x:f>
      </x:c>
      <x:c r="G120" s="28" t="str">
        <x:f>IF(A120="","",ROUND(SUM(D120:F120),2))</x:f>
      </x:c>
      <x:c r="H120" s="20" t="str">
        <x:f>IF(A120="","",ROUND(C120-D120,2))</x:f>
      </x:c>
    </x:row>
    <x:row r="121" ht="23" customHeight="1">
      <x:c r="A121" s="27" t="str">
        <x:f>IF(AND('Prestamo'!$B$18="Listo",ROW()-4&lt;='Prestamo'!$B$9),ROW()-4,"")</x:f>
      </x:c>
      <x:c r="B121" s="27" t="str">
        <x:f>IF(A121="","",A121*'Prestamo'!$B$10)</x:f>
      </x:c>
      <x:c r="C121" s="20" t="str">
        <x:f>IF(A121="","",H120)</x:f>
      </x:c>
      <x:c r="D121" s="20" t="str">
        <x:f>IF(A121="","",IF(A121='Prestamo'!$B$9,C121,MIN(ROUND(C121*100,0)-('Prestamo'!$B$9-A121),IF(AND('Prestamo'!$B$13="Pagos iguales",'Prestamo'!$B$8&gt;0),'Prestamo'!$B$22-ROUND(E121*100,0)-ROUND(F121*100,0),'Prestamo'!$B$23+IF(A121&lt;='Prestamo'!$B$24,1,0)))/100))</x:f>
      </x:c>
      <x:c r="E121" s="20" t="str">
        <x:f>IF(A121="","",ROUND(ROUND(C121*100,0)*ROUND('Prestamo'!$B$8*100,0)*'Prestamo'!$B$10/(10000*'Prestamo'!$B$11),0)/100)</x:f>
      </x:c>
      <x:c r="F121" s="20" t="str">
        <x:f>IF(A121="","",ROUND(ROUND(E121*100,0)*'Prestamo'!$B$12/100,0)/100)</x:f>
      </x:c>
      <x:c r="G121" s="28" t="str">
        <x:f>IF(A121="","",ROUND(SUM(D121:F121),2))</x:f>
      </x:c>
      <x:c r="H121" s="20" t="str">
        <x:f>IF(A121="","",ROUND(C121-D121,2))</x:f>
      </x:c>
    </x:row>
    <x:row r="122" ht="23" customHeight="1">
      <x:c r="A122" s="27" t="str">
        <x:f>IF(AND('Prestamo'!$B$18="Listo",ROW()-4&lt;='Prestamo'!$B$9),ROW()-4,"")</x:f>
      </x:c>
      <x:c r="B122" s="27" t="str">
        <x:f>IF(A122="","",A122*'Prestamo'!$B$10)</x:f>
      </x:c>
      <x:c r="C122" s="20" t="str">
        <x:f>IF(A122="","",H121)</x:f>
      </x:c>
      <x:c r="D122" s="20" t="str">
        <x:f>IF(A122="","",IF(A122='Prestamo'!$B$9,C122,MIN(ROUND(C122*100,0)-('Prestamo'!$B$9-A122),IF(AND('Prestamo'!$B$13="Pagos iguales",'Prestamo'!$B$8&gt;0),'Prestamo'!$B$22-ROUND(E122*100,0)-ROUND(F122*100,0),'Prestamo'!$B$23+IF(A122&lt;='Prestamo'!$B$24,1,0)))/100))</x:f>
      </x:c>
      <x:c r="E122" s="20" t="str">
        <x:f>IF(A122="","",ROUND(ROUND(C122*100,0)*ROUND('Prestamo'!$B$8*100,0)*'Prestamo'!$B$10/(10000*'Prestamo'!$B$11),0)/100)</x:f>
      </x:c>
      <x:c r="F122" s="20" t="str">
        <x:f>IF(A122="","",ROUND(ROUND(E122*100,0)*'Prestamo'!$B$12/100,0)/100)</x:f>
      </x:c>
      <x:c r="G122" s="28" t="str">
        <x:f>IF(A122="","",ROUND(SUM(D122:F122),2))</x:f>
      </x:c>
      <x:c r="H122" s="20" t="str">
        <x:f>IF(A122="","",ROUND(C122-D122,2))</x:f>
      </x:c>
    </x:row>
    <x:row r="123" ht="23" customHeight="1">
      <x:c r="A123" s="27" t="str">
        <x:f>IF(AND('Prestamo'!$B$18="Listo",ROW()-4&lt;='Prestamo'!$B$9),ROW()-4,"")</x:f>
      </x:c>
      <x:c r="B123" s="27" t="str">
        <x:f>IF(A123="","",A123*'Prestamo'!$B$10)</x:f>
      </x:c>
      <x:c r="C123" s="20" t="str">
        <x:f>IF(A123="","",H122)</x:f>
      </x:c>
      <x:c r="D123" s="20" t="str">
        <x:f>IF(A123="","",IF(A123='Prestamo'!$B$9,C123,MIN(ROUND(C123*100,0)-('Prestamo'!$B$9-A123),IF(AND('Prestamo'!$B$13="Pagos iguales",'Prestamo'!$B$8&gt;0),'Prestamo'!$B$22-ROUND(E123*100,0)-ROUND(F123*100,0),'Prestamo'!$B$23+IF(A123&lt;='Prestamo'!$B$24,1,0)))/100))</x:f>
      </x:c>
      <x:c r="E123" s="20" t="str">
        <x:f>IF(A123="","",ROUND(ROUND(C123*100,0)*ROUND('Prestamo'!$B$8*100,0)*'Prestamo'!$B$10/(10000*'Prestamo'!$B$11),0)/100)</x:f>
      </x:c>
      <x:c r="F123" s="20" t="str">
        <x:f>IF(A123="","",ROUND(ROUND(E123*100,0)*'Prestamo'!$B$12/100,0)/100)</x:f>
      </x:c>
      <x:c r="G123" s="28" t="str">
        <x:f>IF(A123="","",ROUND(SUM(D123:F123),2))</x:f>
      </x:c>
      <x:c r="H123" s="20" t="str">
        <x:f>IF(A123="","",ROUND(C123-D123,2))</x:f>
      </x:c>
    </x:row>
    <x:row r="124" ht="23" customHeight="1">
      <x:c r="A124" s="27" t="str">
        <x:f>IF(AND('Prestamo'!$B$18="Listo",ROW()-4&lt;='Prestamo'!$B$9),ROW()-4,"")</x:f>
      </x:c>
      <x:c r="B124" s="27" t="str">
        <x:f>IF(A124="","",A124*'Prestamo'!$B$10)</x:f>
      </x:c>
      <x:c r="C124" s="20" t="str">
        <x:f>IF(A124="","",H123)</x:f>
      </x:c>
      <x:c r="D124" s="20" t="str">
        <x:f>IF(A124="","",IF(A124='Prestamo'!$B$9,C124,MIN(ROUND(C124*100,0)-('Prestamo'!$B$9-A124),IF(AND('Prestamo'!$B$13="Pagos iguales",'Prestamo'!$B$8&gt;0),'Prestamo'!$B$22-ROUND(E124*100,0)-ROUND(F124*100,0),'Prestamo'!$B$23+IF(A124&lt;='Prestamo'!$B$24,1,0)))/100))</x:f>
      </x:c>
      <x:c r="E124" s="20" t="str">
        <x:f>IF(A124="","",ROUND(ROUND(C124*100,0)*ROUND('Prestamo'!$B$8*100,0)*'Prestamo'!$B$10/(10000*'Prestamo'!$B$11),0)/100)</x:f>
      </x:c>
      <x:c r="F124" s="20" t="str">
        <x:f>IF(A124="","",ROUND(ROUND(E124*100,0)*'Prestamo'!$B$12/100,0)/100)</x:f>
      </x:c>
      <x:c r="G124" s="28" t="str">
        <x:f>IF(A124="","",ROUND(SUM(D124:F124),2))</x:f>
      </x:c>
      <x:c r="H124" s="20" t="str">
        <x:f>IF(A124="","",ROUND(C124-D124,2))</x:f>
      </x:c>
    </x:row>
    <x:row r="125" ht="23" customHeight="1">
      <x:c r="A125" s="27" t="str">
        <x:f>IF(AND('Prestamo'!$B$18="Listo",ROW()-4&lt;='Prestamo'!$B$9),ROW()-4,"")</x:f>
      </x:c>
      <x:c r="B125" s="27" t="str">
        <x:f>IF(A125="","",A125*'Prestamo'!$B$10)</x:f>
      </x:c>
      <x:c r="C125" s="20" t="str">
        <x:f>IF(A125="","",H124)</x:f>
      </x:c>
      <x:c r="D125" s="20" t="str">
        <x:f>IF(A125="","",IF(A125='Prestamo'!$B$9,C125,MIN(ROUND(C125*100,0)-('Prestamo'!$B$9-A125),IF(AND('Prestamo'!$B$13="Pagos iguales",'Prestamo'!$B$8&gt;0),'Prestamo'!$B$22-ROUND(E125*100,0)-ROUND(F125*100,0),'Prestamo'!$B$23+IF(A125&lt;='Prestamo'!$B$24,1,0)))/100))</x:f>
      </x:c>
      <x:c r="E125" s="20" t="str">
        <x:f>IF(A125="","",ROUND(ROUND(C125*100,0)*ROUND('Prestamo'!$B$8*100,0)*'Prestamo'!$B$10/(10000*'Prestamo'!$B$11),0)/100)</x:f>
      </x:c>
      <x:c r="F125" s="20" t="str">
        <x:f>IF(A125="","",ROUND(ROUND(E125*100,0)*'Prestamo'!$B$12/100,0)/100)</x:f>
      </x:c>
      <x:c r="G125" s="28" t="str">
        <x:f>IF(A125="","",ROUND(SUM(D125:F125),2))</x:f>
      </x:c>
      <x:c r="H125" s="20" t="str">
        <x:f>IF(A125="","",ROUND(C125-D125,2))</x:f>
      </x:c>
    </x:row>
    <x:row r="126" ht="23" customHeight="1">
      <x:c r="A126" s="27" t="str">
        <x:f>IF(AND('Prestamo'!$B$18="Listo",ROW()-4&lt;='Prestamo'!$B$9),ROW()-4,"")</x:f>
      </x:c>
      <x:c r="B126" s="27" t="str">
        <x:f>IF(A126="","",A126*'Prestamo'!$B$10)</x:f>
      </x:c>
      <x:c r="C126" s="20" t="str">
        <x:f>IF(A126="","",H125)</x:f>
      </x:c>
      <x:c r="D126" s="20" t="str">
        <x:f>IF(A126="","",IF(A126='Prestamo'!$B$9,C126,MIN(ROUND(C126*100,0)-('Prestamo'!$B$9-A126),IF(AND('Prestamo'!$B$13="Pagos iguales",'Prestamo'!$B$8&gt;0),'Prestamo'!$B$22-ROUND(E126*100,0)-ROUND(F126*100,0),'Prestamo'!$B$23+IF(A126&lt;='Prestamo'!$B$24,1,0)))/100))</x:f>
      </x:c>
      <x:c r="E126" s="20" t="str">
        <x:f>IF(A126="","",ROUND(ROUND(C126*100,0)*ROUND('Prestamo'!$B$8*100,0)*'Prestamo'!$B$10/(10000*'Prestamo'!$B$11),0)/100)</x:f>
      </x:c>
      <x:c r="F126" s="20" t="str">
        <x:f>IF(A126="","",ROUND(ROUND(E126*100,0)*'Prestamo'!$B$12/100,0)/100)</x:f>
      </x:c>
      <x:c r="G126" s="28" t="str">
        <x:f>IF(A126="","",ROUND(SUM(D126:F126),2))</x:f>
      </x:c>
      <x:c r="H126" s="20" t="str">
        <x:f>IF(A126="","",ROUND(C126-D126,2))</x:f>
      </x:c>
    </x:row>
    <x:row r="127" ht="23" customHeight="1">
      <x:c r="A127" s="27" t="str">
        <x:f>IF(AND('Prestamo'!$B$18="Listo",ROW()-4&lt;='Prestamo'!$B$9),ROW()-4,"")</x:f>
      </x:c>
      <x:c r="B127" s="27" t="str">
        <x:f>IF(A127="","",A127*'Prestamo'!$B$10)</x:f>
      </x:c>
      <x:c r="C127" s="20" t="str">
        <x:f>IF(A127="","",H126)</x:f>
      </x:c>
      <x:c r="D127" s="20" t="str">
        <x:f>IF(A127="","",IF(A127='Prestamo'!$B$9,C127,MIN(ROUND(C127*100,0)-('Prestamo'!$B$9-A127),IF(AND('Prestamo'!$B$13="Pagos iguales",'Prestamo'!$B$8&gt;0),'Prestamo'!$B$22-ROUND(E127*100,0)-ROUND(F127*100,0),'Prestamo'!$B$23+IF(A127&lt;='Prestamo'!$B$24,1,0)))/100))</x:f>
      </x:c>
      <x:c r="E127" s="20" t="str">
        <x:f>IF(A127="","",ROUND(ROUND(C127*100,0)*ROUND('Prestamo'!$B$8*100,0)*'Prestamo'!$B$10/(10000*'Prestamo'!$B$11),0)/100)</x:f>
      </x:c>
      <x:c r="F127" s="20" t="str">
        <x:f>IF(A127="","",ROUND(ROUND(E127*100,0)*'Prestamo'!$B$12/100,0)/100)</x:f>
      </x:c>
      <x:c r="G127" s="28" t="str">
        <x:f>IF(A127="","",ROUND(SUM(D127:F127),2))</x:f>
      </x:c>
      <x:c r="H127" s="20" t="str">
        <x:f>IF(A127="","",ROUND(C127-D127,2))</x:f>
      </x:c>
    </x:row>
    <x:row r="128" ht="23" customHeight="1">
      <x:c r="A128" s="27" t="str">
        <x:f>IF(AND('Prestamo'!$B$18="Listo",ROW()-4&lt;='Prestamo'!$B$9),ROW()-4,"")</x:f>
      </x:c>
      <x:c r="B128" s="27" t="str">
        <x:f>IF(A128="","",A128*'Prestamo'!$B$10)</x:f>
      </x:c>
      <x:c r="C128" s="20" t="str">
        <x:f>IF(A128="","",H127)</x:f>
      </x:c>
      <x:c r="D128" s="20" t="str">
        <x:f>IF(A128="","",IF(A128='Prestamo'!$B$9,C128,MIN(ROUND(C128*100,0)-('Prestamo'!$B$9-A128),IF(AND('Prestamo'!$B$13="Pagos iguales",'Prestamo'!$B$8&gt;0),'Prestamo'!$B$22-ROUND(E128*100,0)-ROUND(F128*100,0),'Prestamo'!$B$23+IF(A128&lt;='Prestamo'!$B$24,1,0)))/100))</x:f>
      </x:c>
      <x:c r="E128" s="20" t="str">
        <x:f>IF(A128="","",ROUND(ROUND(C128*100,0)*ROUND('Prestamo'!$B$8*100,0)*'Prestamo'!$B$10/(10000*'Prestamo'!$B$11),0)/100)</x:f>
      </x:c>
      <x:c r="F128" s="20" t="str">
        <x:f>IF(A128="","",ROUND(ROUND(E128*100,0)*'Prestamo'!$B$12/100,0)/100)</x:f>
      </x:c>
      <x:c r="G128" s="28" t="str">
        <x:f>IF(A128="","",ROUND(SUM(D128:F128),2))</x:f>
      </x:c>
      <x:c r="H128" s="20" t="str">
        <x:f>IF(A128="","",ROUND(C128-D128,2))</x:f>
      </x:c>
    </x:row>
    <x:row r="129" ht="23" customHeight="1">
      <x:c r="A129" s="27" t="str">
        <x:f>IF(AND('Prestamo'!$B$18="Listo",ROW()-4&lt;='Prestamo'!$B$9),ROW()-4,"")</x:f>
      </x:c>
      <x:c r="B129" s="27" t="str">
        <x:f>IF(A129="","",A129*'Prestamo'!$B$10)</x:f>
      </x:c>
      <x:c r="C129" s="20" t="str">
        <x:f>IF(A129="","",H128)</x:f>
      </x:c>
      <x:c r="D129" s="20" t="str">
        <x:f>IF(A129="","",IF(A129='Prestamo'!$B$9,C129,MIN(ROUND(C129*100,0)-('Prestamo'!$B$9-A129),IF(AND('Prestamo'!$B$13="Pagos iguales",'Prestamo'!$B$8&gt;0),'Prestamo'!$B$22-ROUND(E129*100,0)-ROUND(F129*100,0),'Prestamo'!$B$23+IF(A129&lt;='Prestamo'!$B$24,1,0)))/100))</x:f>
      </x:c>
      <x:c r="E129" s="20" t="str">
        <x:f>IF(A129="","",ROUND(ROUND(C129*100,0)*ROUND('Prestamo'!$B$8*100,0)*'Prestamo'!$B$10/(10000*'Prestamo'!$B$11),0)/100)</x:f>
      </x:c>
      <x:c r="F129" s="20" t="str">
        <x:f>IF(A129="","",ROUND(ROUND(E129*100,0)*'Prestamo'!$B$12/100,0)/100)</x:f>
      </x:c>
      <x:c r="G129" s="28" t="str">
        <x:f>IF(A129="","",ROUND(SUM(D129:F129),2))</x:f>
      </x:c>
      <x:c r="H129" s="20" t="str">
        <x:f>IF(A129="","",ROUND(C129-D129,2))</x:f>
      </x:c>
    </x:row>
    <x:row r="130" ht="23" customHeight="1">
      <x:c r="A130" s="27" t="str">
        <x:f>IF(AND('Prestamo'!$B$18="Listo",ROW()-4&lt;='Prestamo'!$B$9),ROW()-4,"")</x:f>
      </x:c>
      <x:c r="B130" s="27" t="str">
        <x:f>IF(A130="","",A130*'Prestamo'!$B$10)</x:f>
      </x:c>
      <x:c r="C130" s="20" t="str">
        <x:f>IF(A130="","",H129)</x:f>
      </x:c>
      <x:c r="D130" s="20" t="str">
        <x:f>IF(A130="","",IF(A130='Prestamo'!$B$9,C130,MIN(ROUND(C130*100,0)-('Prestamo'!$B$9-A130),IF(AND('Prestamo'!$B$13="Pagos iguales",'Prestamo'!$B$8&gt;0),'Prestamo'!$B$22-ROUND(E130*100,0)-ROUND(F130*100,0),'Prestamo'!$B$23+IF(A130&lt;='Prestamo'!$B$24,1,0)))/100))</x:f>
      </x:c>
      <x:c r="E130" s="20" t="str">
        <x:f>IF(A130="","",ROUND(ROUND(C130*100,0)*ROUND('Prestamo'!$B$8*100,0)*'Prestamo'!$B$10/(10000*'Prestamo'!$B$11),0)/100)</x:f>
      </x:c>
      <x:c r="F130" s="20" t="str">
        <x:f>IF(A130="","",ROUND(ROUND(E130*100,0)*'Prestamo'!$B$12/100,0)/100)</x:f>
      </x:c>
      <x:c r="G130" s="28" t="str">
        <x:f>IF(A130="","",ROUND(SUM(D130:F130),2))</x:f>
      </x:c>
      <x:c r="H130" s="20" t="str">
        <x:f>IF(A130="","",ROUND(C130-D130,2))</x:f>
      </x:c>
    </x:row>
    <x:row r="131" ht="23" customHeight="1">
      <x:c r="A131" s="27" t="str">
        <x:f>IF(AND('Prestamo'!$B$18="Listo",ROW()-4&lt;='Prestamo'!$B$9),ROW()-4,"")</x:f>
      </x:c>
      <x:c r="B131" s="27" t="str">
        <x:f>IF(A131="","",A131*'Prestamo'!$B$10)</x:f>
      </x:c>
      <x:c r="C131" s="20" t="str">
        <x:f>IF(A131="","",H130)</x:f>
      </x:c>
      <x:c r="D131" s="20" t="str">
        <x:f>IF(A131="","",IF(A131='Prestamo'!$B$9,C131,MIN(ROUND(C131*100,0)-('Prestamo'!$B$9-A131),IF(AND('Prestamo'!$B$13="Pagos iguales",'Prestamo'!$B$8&gt;0),'Prestamo'!$B$22-ROUND(E131*100,0)-ROUND(F131*100,0),'Prestamo'!$B$23+IF(A131&lt;='Prestamo'!$B$24,1,0)))/100))</x:f>
      </x:c>
      <x:c r="E131" s="20" t="str">
        <x:f>IF(A131="","",ROUND(ROUND(C131*100,0)*ROUND('Prestamo'!$B$8*100,0)*'Prestamo'!$B$10/(10000*'Prestamo'!$B$11),0)/100)</x:f>
      </x:c>
      <x:c r="F131" s="20" t="str">
        <x:f>IF(A131="","",ROUND(ROUND(E131*100,0)*'Prestamo'!$B$12/100,0)/100)</x:f>
      </x:c>
      <x:c r="G131" s="28" t="str">
        <x:f>IF(A131="","",ROUND(SUM(D131:F131),2))</x:f>
      </x:c>
      <x:c r="H131" s="20" t="str">
        <x:f>IF(A131="","",ROUND(C131-D131,2))</x:f>
      </x:c>
    </x:row>
    <x:row r="132" ht="23" customHeight="1">
      <x:c r="A132" s="27" t="str">
        <x:f>IF(AND('Prestamo'!$B$18="Listo",ROW()-4&lt;='Prestamo'!$B$9),ROW()-4,"")</x:f>
      </x:c>
      <x:c r="B132" s="27" t="str">
        <x:f>IF(A132="","",A132*'Prestamo'!$B$10)</x:f>
      </x:c>
      <x:c r="C132" s="20" t="str">
        <x:f>IF(A132="","",H131)</x:f>
      </x:c>
      <x:c r="D132" s="20" t="str">
        <x:f>IF(A132="","",IF(A132='Prestamo'!$B$9,C132,MIN(ROUND(C132*100,0)-('Prestamo'!$B$9-A132),IF(AND('Prestamo'!$B$13="Pagos iguales",'Prestamo'!$B$8&gt;0),'Prestamo'!$B$22-ROUND(E132*100,0)-ROUND(F132*100,0),'Prestamo'!$B$23+IF(A132&lt;='Prestamo'!$B$24,1,0)))/100))</x:f>
      </x:c>
      <x:c r="E132" s="20" t="str">
        <x:f>IF(A132="","",ROUND(ROUND(C132*100,0)*ROUND('Prestamo'!$B$8*100,0)*'Prestamo'!$B$10/(10000*'Prestamo'!$B$11),0)/100)</x:f>
      </x:c>
      <x:c r="F132" s="20" t="str">
        <x:f>IF(A132="","",ROUND(ROUND(E132*100,0)*'Prestamo'!$B$12/100,0)/100)</x:f>
      </x:c>
      <x:c r="G132" s="28" t="str">
        <x:f>IF(A132="","",ROUND(SUM(D132:F132),2))</x:f>
      </x:c>
      <x:c r="H132" s="20" t="str">
        <x:f>IF(A132="","",ROUND(C132-D132,2))</x:f>
      </x:c>
    </x:row>
    <x:row r="133" ht="23" customHeight="1">
      <x:c r="A133" s="27" t="str">
        <x:f>IF(AND('Prestamo'!$B$18="Listo",ROW()-4&lt;='Prestamo'!$B$9),ROW()-4,"")</x:f>
      </x:c>
      <x:c r="B133" s="27" t="str">
        <x:f>IF(A133="","",A133*'Prestamo'!$B$10)</x:f>
      </x:c>
      <x:c r="C133" s="20" t="str">
        <x:f>IF(A133="","",H132)</x:f>
      </x:c>
      <x:c r="D133" s="20" t="str">
        <x:f>IF(A133="","",IF(A133='Prestamo'!$B$9,C133,MIN(ROUND(C133*100,0)-('Prestamo'!$B$9-A133),IF(AND('Prestamo'!$B$13="Pagos iguales",'Prestamo'!$B$8&gt;0),'Prestamo'!$B$22-ROUND(E133*100,0)-ROUND(F133*100,0),'Prestamo'!$B$23+IF(A133&lt;='Prestamo'!$B$24,1,0)))/100))</x:f>
      </x:c>
      <x:c r="E133" s="20" t="str">
        <x:f>IF(A133="","",ROUND(ROUND(C133*100,0)*ROUND('Prestamo'!$B$8*100,0)*'Prestamo'!$B$10/(10000*'Prestamo'!$B$11),0)/100)</x:f>
      </x:c>
      <x:c r="F133" s="20" t="str">
        <x:f>IF(A133="","",ROUND(ROUND(E133*100,0)*'Prestamo'!$B$12/100,0)/100)</x:f>
      </x:c>
      <x:c r="G133" s="28" t="str">
        <x:f>IF(A133="","",ROUND(SUM(D133:F133),2))</x:f>
      </x:c>
      <x:c r="H133" s="20" t="str">
        <x:f>IF(A133="","",ROUND(C133-D133,2))</x:f>
      </x:c>
    </x:row>
    <x:row r="134" ht="23" customHeight="1">
      <x:c r="A134" s="27" t="str">
        <x:f>IF(AND('Prestamo'!$B$18="Listo",ROW()-4&lt;='Prestamo'!$B$9),ROW()-4,"")</x:f>
      </x:c>
      <x:c r="B134" s="27" t="str">
        <x:f>IF(A134="","",A134*'Prestamo'!$B$10)</x:f>
      </x:c>
      <x:c r="C134" s="20" t="str">
        <x:f>IF(A134="","",H133)</x:f>
      </x:c>
      <x:c r="D134" s="20" t="str">
        <x:f>IF(A134="","",IF(A134='Prestamo'!$B$9,C134,MIN(ROUND(C134*100,0)-('Prestamo'!$B$9-A134),IF(AND('Prestamo'!$B$13="Pagos iguales",'Prestamo'!$B$8&gt;0),'Prestamo'!$B$22-ROUND(E134*100,0)-ROUND(F134*100,0),'Prestamo'!$B$23+IF(A134&lt;='Prestamo'!$B$24,1,0)))/100))</x:f>
      </x:c>
      <x:c r="E134" s="20" t="str">
        <x:f>IF(A134="","",ROUND(ROUND(C134*100,0)*ROUND('Prestamo'!$B$8*100,0)*'Prestamo'!$B$10/(10000*'Prestamo'!$B$11),0)/100)</x:f>
      </x:c>
      <x:c r="F134" s="20" t="str">
        <x:f>IF(A134="","",ROUND(ROUND(E134*100,0)*'Prestamo'!$B$12/100,0)/100)</x:f>
      </x:c>
      <x:c r="G134" s="28" t="str">
        <x:f>IF(A134="","",ROUND(SUM(D134:F134),2))</x:f>
      </x:c>
      <x:c r="H134" s="20" t="str">
        <x:f>IF(A134="","",ROUND(C134-D134,2))</x:f>
      </x:c>
    </x:row>
    <x:row r="135" ht="23" customHeight="1">
      <x:c r="A135" s="27" t="str">
        <x:f>IF(AND('Prestamo'!$B$18="Listo",ROW()-4&lt;='Prestamo'!$B$9),ROW()-4,"")</x:f>
      </x:c>
      <x:c r="B135" s="27" t="str">
        <x:f>IF(A135="","",A135*'Prestamo'!$B$10)</x:f>
      </x:c>
      <x:c r="C135" s="20" t="str">
        <x:f>IF(A135="","",H134)</x:f>
      </x:c>
      <x:c r="D135" s="20" t="str">
        <x:f>IF(A135="","",IF(A135='Prestamo'!$B$9,C135,MIN(ROUND(C135*100,0)-('Prestamo'!$B$9-A135),IF(AND('Prestamo'!$B$13="Pagos iguales",'Prestamo'!$B$8&gt;0),'Prestamo'!$B$22-ROUND(E135*100,0)-ROUND(F135*100,0),'Prestamo'!$B$23+IF(A135&lt;='Prestamo'!$B$24,1,0)))/100))</x:f>
      </x:c>
      <x:c r="E135" s="20" t="str">
        <x:f>IF(A135="","",ROUND(ROUND(C135*100,0)*ROUND('Prestamo'!$B$8*100,0)*'Prestamo'!$B$10/(10000*'Prestamo'!$B$11),0)/100)</x:f>
      </x:c>
      <x:c r="F135" s="20" t="str">
        <x:f>IF(A135="","",ROUND(ROUND(E135*100,0)*'Prestamo'!$B$12/100,0)/100)</x:f>
      </x:c>
      <x:c r="G135" s="28" t="str">
        <x:f>IF(A135="","",ROUND(SUM(D135:F135),2))</x:f>
      </x:c>
      <x:c r="H135" s="20" t="str">
        <x:f>IF(A135="","",ROUND(C135-D135,2))</x:f>
      </x:c>
    </x:row>
    <x:row r="136" ht="23" customHeight="1">
      <x:c r="A136" s="27" t="str">
        <x:f>IF(AND('Prestamo'!$B$18="Listo",ROW()-4&lt;='Prestamo'!$B$9),ROW()-4,"")</x:f>
      </x:c>
      <x:c r="B136" s="27" t="str">
        <x:f>IF(A136="","",A136*'Prestamo'!$B$10)</x:f>
      </x:c>
      <x:c r="C136" s="20" t="str">
        <x:f>IF(A136="","",H135)</x:f>
      </x:c>
      <x:c r="D136" s="20" t="str">
        <x:f>IF(A136="","",IF(A136='Prestamo'!$B$9,C136,MIN(ROUND(C136*100,0)-('Prestamo'!$B$9-A136),IF(AND('Prestamo'!$B$13="Pagos iguales",'Prestamo'!$B$8&gt;0),'Prestamo'!$B$22-ROUND(E136*100,0)-ROUND(F136*100,0),'Prestamo'!$B$23+IF(A136&lt;='Prestamo'!$B$24,1,0)))/100))</x:f>
      </x:c>
      <x:c r="E136" s="20" t="str">
        <x:f>IF(A136="","",ROUND(ROUND(C136*100,0)*ROUND('Prestamo'!$B$8*100,0)*'Prestamo'!$B$10/(10000*'Prestamo'!$B$11),0)/100)</x:f>
      </x:c>
      <x:c r="F136" s="20" t="str">
        <x:f>IF(A136="","",ROUND(ROUND(E136*100,0)*'Prestamo'!$B$12/100,0)/100)</x:f>
      </x:c>
      <x:c r="G136" s="28" t="str">
        <x:f>IF(A136="","",ROUND(SUM(D136:F136),2))</x:f>
      </x:c>
      <x:c r="H136" s="20" t="str">
        <x:f>IF(A136="","",ROUND(C136-D136,2))</x:f>
      </x:c>
    </x:row>
    <x:row r="137" ht="23" customHeight="1">
      <x:c r="A137" s="27" t="str">
        <x:f>IF(AND('Prestamo'!$B$18="Listo",ROW()-4&lt;='Prestamo'!$B$9),ROW()-4,"")</x:f>
      </x:c>
      <x:c r="B137" s="27" t="str">
        <x:f>IF(A137="","",A137*'Prestamo'!$B$10)</x:f>
      </x:c>
      <x:c r="C137" s="20" t="str">
        <x:f>IF(A137="","",H136)</x:f>
      </x:c>
      <x:c r="D137" s="20" t="str">
        <x:f>IF(A137="","",IF(A137='Prestamo'!$B$9,C137,MIN(ROUND(C137*100,0)-('Prestamo'!$B$9-A137),IF(AND('Prestamo'!$B$13="Pagos iguales",'Prestamo'!$B$8&gt;0),'Prestamo'!$B$22-ROUND(E137*100,0)-ROUND(F137*100,0),'Prestamo'!$B$23+IF(A137&lt;='Prestamo'!$B$24,1,0)))/100))</x:f>
      </x:c>
      <x:c r="E137" s="20" t="str">
        <x:f>IF(A137="","",ROUND(ROUND(C137*100,0)*ROUND('Prestamo'!$B$8*100,0)*'Prestamo'!$B$10/(10000*'Prestamo'!$B$11),0)/100)</x:f>
      </x:c>
      <x:c r="F137" s="20" t="str">
        <x:f>IF(A137="","",ROUND(ROUND(E137*100,0)*'Prestamo'!$B$12/100,0)/100)</x:f>
      </x:c>
      <x:c r="G137" s="28" t="str">
        <x:f>IF(A137="","",ROUND(SUM(D137:F137),2))</x:f>
      </x:c>
      <x:c r="H137" s="20" t="str">
        <x:f>IF(A137="","",ROUND(C137-D137,2))</x:f>
      </x:c>
    </x:row>
    <x:row r="138" ht="23" customHeight="1">
      <x:c r="A138" s="27" t="str">
        <x:f>IF(AND('Prestamo'!$B$18="Listo",ROW()-4&lt;='Prestamo'!$B$9),ROW()-4,"")</x:f>
      </x:c>
      <x:c r="B138" s="27" t="str">
        <x:f>IF(A138="","",A138*'Prestamo'!$B$10)</x:f>
      </x:c>
      <x:c r="C138" s="20" t="str">
        <x:f>IF(A138="","",H137)</x:f>
      </x:c>
      <x:c r="D138" s="20" t="str">
        <x:f>IF(A138="","",IF(A138='Prestamo'!$B$9,C138,MIN(ROUND(C138*100,0)-('Prestamo'!$B$9-A138),IF(AND('Prestamo'!$B$13="Pagos iguales",'Prestamo'!$B$8&gt;0),'Prestamo'!$B$22-ROUND(E138*100,0)-ROUND(F138*100,0),'Prestamo'!$B$23+IF(A138&lt;='Prestamo'!$B$24,1,0)))/100))</x:f>
      </x:c>
      <x:c r="E138" s="20" t="str">
        <x:f>IF(A138="","",ROUND(ROUND(C138*100,0)*ROUND('Prestamo'!$B$8*100,0)*'Prestamo'!$B$10/(10000*'Prestamo'!$B$11),0)/100)</x:f>
      </x:c>
      <x:c r="F138" s="20" t="str">
        <x:f>IF(A138="","",ROUND(ROUND(E138*100,0)*'Prestamo'!$B$12/100,0)/100)</x:f>
      </x:c>
      <x:c r="G138" s="28" t="str">
        <x:f>IF(A138="","",ROUND(SUM(D138:F138),2))</x:f>
      </x:c>
      <x:c r="H138" s="20" t="str">
        <x:f>IF(A138="","",ROUND(C138-D138,2))</x:f>
      </x:c>
    </x:row>
    <x:row r="139" ht="23" customHeight="1">
      <x:c r="A139" s="27" t="str">
        <x:f>IF(AND('Prestamo'!$B$18="Listo",ROW()-4&lt;='Prestamo'!$B$9),ROW()-4,"")</x:f>
      </x:c>
      <x:c r="B139" s="27" t="str">
        <x:f>IF(A139="","",A139*'Prestamo'!$B$10)</x:f>
      </x:c>
      <x:c r="C139" s="20" t="str">
        <x:f>IF(A139="","",H138)</x:f>
      </x:c>
      <x:c r="D139" s="20" t="str">
        <x:f>IF(A139="","",IF(A139='Prestamo'!$B$9,C139,MIN(ROUND(C139*100,0)-('Prestamo'!$B$9-A139),IF(AND('Prestamo'!$B$13="Pagos iguales",'Prestamo'!$B$8&gt;0),'Prestamo'!$B$22-ROUND(E139*100,0)-ROUND(F139*100,0),'Prestamo'!$B$23+IF(A139&lt;='Prestamo'!$B$24,1,0)))/100))</x:f>
      </x:c>
      <x:c r="E139" s="20" t="str">
        <x:f>IF(A139="","",ROUND(ROUND(C139*100,0)*ROUND('Prestamo'!$B$8*100,0)*'Prestamo'!$B$10/(10000*'Prestamo'!$B$11),0)/100)</x:f>
      </x:c>
      <x:c r="F139" s="20" t="str">
        <x:f>IF(A139="","",ROUND(ROUND(E139*100,0)*'Prestamo'!$B$12/100,0)/100)</x:f>
      </x:c>
      <x:c r="G139" s="28" t="str">
        <x:f>IF(A139="","",ROUND(SUM(D139:F139),2))</x:f>
      </x:c>
      <x:c r="H139" s="20" t="str">
        <x:f>IF(A139="","",ROUND(C139-D139,2))</x:f>
      </x:c>
    </x:row>
    <x:row r="140" ht="23" customHeight="1">
      <x:c r="A140" s="27" t="str">
        <x:f>IF(AND('Prestamo'!$B$18="Listo",ROW()-4&lt;='Prestamo'!$B$9),ROW()-4,"")</x:f>
      </x:c>
      <x:c r="B140" s="27" t="str">
        <x:f>IF(A140="","",A140*'Prestamo'!$B$10)</x:f>
      </x:c>
      <x:c r="C140" s="20" t="str">
        <x:f>IF(A140="","",H139)</x:f>
      </x:c>
      <x:c r="D140" s="20" t="str">
        <x:f>IF(A140="","",IF(A140='Prestamo'!$B$9,C140,MIN(ROUND(C140*100,0)-('Prestamo'!$B$9-A140),IF(AND('Prestamo'!$B$13="Pagos iguales",'Prestamo'!$B$8&gt;0),'Prestamo'!$B$22-ROUND(E140*100,0)-ROUND(F140*100,0),'Prestamo'!$B$23+IF(A140&lt;='Prestamo'!$B$24,1,0)))/100))</x:f>
      </x:c>
      <x:c r="E140" s="20" t="str">
        <x:f>IF(A140="","",ROUND(ROUND(C140*100,0)*ROUND('Prestamo'!$B$8*100,0)*'Prestamo'!$B$10/(10000*'Prestamo'!$B$11),0)/100)</x:f>
      </x:c>
      <x:c r="F140" s="20" t="str">
        <x:f>IF(A140="","",ROUND(ROUND(E140*100,0)*'Prestamo'!$B$12/100,0)/100)</x:f>
      </x:c>
      <x:c r="G140" s="28" t="str">
        <x:f>IF(A140="","",ROUND(SUM(D140:F140),2))</x:f>
      </x:c>
      <x:c r="H140" s="20" t="str">
        <x:f>IF(A140="","",ROUND(C140-D140,2))</x:f>
      </x:c>
    </x:row>
    <x:row r="141" ht="23" customHeight="1">
      <x:c r="A141" s="27" t="str">
        <x:f>IF(AND('Prestamo'!$B$18="Listo",ROW()-4&lt;='Prestamo'!$B$9),ROW()-4,"")</x:f>
      </x:c>
      <x:c r="B141" s="27" t="str">
        <x:f>IF(A141="","",A141*'Prestamo'!$B$10)</x:f>
      </x:c>
      <x:c r="C141" s="20" t="str">
        <x:f>IF(A141="","",H140)</x:f>
      </x:c>
      <x:c r="D141" s="20" t="str">
        <x:f>IF(A141="","",IF(A141='Prestamo'!$B$9,C141,MIN(ROUND(C141*100,0)-('Prestamo'!$B$9-A141),IF(AND('Prestamo'!$B$13="Pagos iguales",'Prestamo'!$B$8&gt;0),'Prestamo'!$B$22-ROUND(E141*100,0)-ROUND(F141*100,0),'Prestamo'!$B$23+IF(A141&lt;='Prestamo'!$B$24,1,0)))/100))</x:f>
      </x:c>
      <x:c r="E141" s="20" t="str">
        <x:f>IF(A141="","",ROUND(ROUND(C141*100,0)*ROUND('Prestamo'!$B$8*100,0)*'Prestamo'!$B$10/(10000*'Prestamo'!$B$11),0)/100)</x:f>
      </x:c>
      <x:c r="F141" s="20" t="str">
        <x:f>IF(A141="","",ROUND(ROUND(E141*100,0)*'Prestamo'!$B$12/100,0)/100)</x:f>
      </x:c>
      <x:c r="G141" s="28" t="str">
        <x:f>IF(A141="","",ROUND(SUM(D141:F141),2))</x:f>
      </x:c>
      <x:c r="H141" s="20" t="str">
        <x:f>IF(A141="","",ROUND(C141-D141,2))</x:f>
      </x:c>
    </x:row>
    <x:row r="142" ht="23" customHeight="1">
      <x:c r="A142" s="27" t="str">
        <x:f>IF(AND('Prestamo'!$B$18="Listo",ROW()-4&lt;='Prestamo'!$B$9),ROW()-4,"")</x:f>
      </x:c>
      <x:c r="B142" s="27" t="str">
        <x:f>IF(A142="","",A142*'Prestamo'!$B$10)</x:f>
      </x:c>
      <x:c r="C142" s="20" t="str">
        <x:f>IF(A142="","",H141)</x:f>
      </x:c>
      <x:c r="D142" s="20" t="str">
        <x:f>IF(A142="","",IF(A142='Prestamo'!$B$9,C142,MIN(ROUND(C142*100,0)-('Prestamo'!$B$9-A142),IF(AND('Prestamo'!$B$13="Pagos iguales",'Prestamo'!$B$8&gt;0),'Prestamo'!$B$22-ROUND(E142*100,0)-ROUND(F142*100,0),'Prestamo'!$B$23+IF(A142&lt;='Prestamo'!$B$24,1,0)))/100))</x:f>
      </x:c>
      <x:c r="E142" s="20" t="str">
        <x:f>IF(A142="","",ROUND(ROUND(C142*100,0)*ROUND('Prestamo'!$B$8*100,0)*'Prestamo'!$B$10/(10000*'Prestamo'!$B$11),0)/100)</x:f>
      </x:c>
      <x:c r="F142" s="20" t="str">
        <x:f>IF(A142="","",ROUND(ROUND(E142*100,0)*'Prestamo'!$B$12/100,0)/100)</x:f>
      </x:c>
      <x:c r="G142" s="28" t="str">
        <x:f>IF(A142="","",ROUND(SUM(D142:F142),2))</x:f>
      </x:c>
      <x:c r="H142" s="20" t="str">
        <x:f>IF(A142="","",ROUND(C142-D142,2))</x:f>
      </x:c>
    </x:row>
    <x:row r="143" ht="23" customHeight="1">
      <x:c r="A143" s="27" t="str">
        <x:f>IF(AND('Prestamo'!$B$18="Listo",ROW()-4&lt;='Prestamo'!$B$9),ROW()-4,"")</x:f>
      </x:c>
      <x:c r="B143" s="27" t="str">
        <x:f>IF(A143="","",A143*'Prestamo'!$B$10)</x:f>
      </x:c>
      <x:c r="C143" s="20" t="str">
        <x:f>IF(A143="","",H142)</x:f>
      </x:c>
      <x:c r="D143" s="20" t="str">
        <x:f>IF(A143="","",IF(A143='Prestamo'!$B$9,C143,MIN(ROUND(C143*100,0)-('Prestamo'!$B$9-A143),IF(AND('Prestamo'!$B$13="Pagos iguales",'Prestamo'!$B$8&gt;0),'Prestamo'!$B$22-ROUND(E143*100,0)-ROUND(F143*100,0),'Prestamo'!$B$23+IF(A143&lt;='Prestamo'!$B$24,1,0)))/100))</x:f>
      </x:c>
      <x:c r="E143" s="20" t="str">
        <x:f>IF(A143="","",ROUND(ROUND(C143*100,0)*ROUND('Prestamo'!$B$8*100,0)*'Prestamo'!$B$10/(10000*'Prestamo'!$B$11),0)/100)</x:f>
      </x:c>
      <x:c r="F143" s="20" t="str">
        <x:f>IF(A143="","",ROUND(ROUND(E143*100,0)*'Prestamo'!$B$12/100,0)/100)</x:f>
      </x:c>
      <x:c r="G143" s="28" t="str">
        <x:f>IF(A143="","",ROUND(SUM(D143:F143),2))</x:f>
      </x:c>
      <x:c r="H143" s="20" t="str">
        <x:f>IF(A143="","",ROUND(C143-D143,2))</x:f>
      </x:c>
    </x:row>
    <x:row r="144" ht="23" customHeight="1">
      <x:c r="A144" s="27" t="str">
        <x:f>IF(AND('Prestamo'!$B$18="Listo",ROW()-4&lt;='Prestamo'!$B$9),ROW()-4,"")</x:f>
      </x:c>
      <x:c r="B144" s="27" t="str">
        <x:f>IF(A144="","",A144*'Prestamo'!$B$10)</x:f>
      </x:c>
      <x:c r="C144" s="20" t="str">
        <x:f>IF(A144="","",H143)</x:f>
      </x:c>
      <x:c r="D144" s="20" t="str">
        <x:f>IF(A144="","",IF(A144='Prestamo'!$B$9,C144,MIN(ROUND(C144*100,0)-('Prestamo'!$B$9-A144),IF(AND('Prestamo'!$B$13="Pagos iguales",'Prestamo'!$B$8&gt;0),'Prestamo'!$B$22-ROUND(E144*100,0)-ROUND(F144*100,0),'Prestamo'!$B$23+IF(A144&lt;='Prestamo'!$B$24,1,0)))/100))</x:f>
      </x:c>
      <x:c r="E144" s="20" t="str">
        <x:f>IF(A144="","",ROUND(ROUND(C144*100,0)*ROUND('Prestamo'!$B$8*100,0)*'Prestamo'!$B$10/(10000*'Prestamo'!$B$11),0)/100)</x:f>
      </x:c>
      <x:c r="F144" s="20" t="str">
        <x:f>IF(A144="","",ROUND(ROUND(E144*100,0)*'Prestamo'!$B$12/100,0)/100)</x:f>
      </x:c>
      <x:c r="G144" s="28" t="str">
        <x:f>IF(A144="","",ROUND(SUM(D144:F144),2))</x:f>
      </x:c>
      <x:c r="H144" s="20" t="str">
        <x:f>IF(A144="","",ROUND(C144-D144,2))</x:f>
      </x:c>
    </x:row>
    <x:row r="145" ht="23" customHeight="1">
      <x:c r="A145" s="27" t="str">
        <x:f>IF(AND('Prestamo'!$B$18="Listo",ROW()-4&lt;='Prestamo'!$B$9),ROW()-4,"")</x:f>
      </x:c>
      <x:c r="B145" s="27" t="str">
        <x:f>IF(A145="","",A145*'Prestamo'!$B$10)</x:f>
      </x:c>
      <x:c r="C145" s="20" t="str">
        <x:f>IF(A145="","",H144)</x:f>
      </x:c>
      <x:c r="D145" s="20" t="str">
        <x:f>IF(A145="","",IF(A145='Prestamo'!$B$9,C145,MIN(ROUND(C145*100,0)-('Prestamo'!$B$9-A145),IF(AND('Prestamo'!$B$13="Pagos iguales",'Prestamo'!$B$8&gt;0),'Prestamo'!$B$22-ROUND(E145*100,0)-ROUND(F145*100,0),'Prestamo'!$B$23+IF(A145&lt;='Prestamo'!$B$24,1,0)))/100))</x:f>
      </x:c>
      <x:c r="E145" s="20" t="str">
        <x:f>IF(A145="","",ROUND(ROUND(C145*100,0)*ROUND('Prestamo'!$B$8*100,0)*'Prestamo'!$B$10/(10000*'Prestamo'!$B$11),0)/100)</x:f>
      </x:c>
      <x:c r="F145" s="20" t="str">
        <x:f>IF(A145="","",ROUND(ROUND(E145*100,0)*'Prestamo'!$B$12/100,0)/100)</x:f>
      </x:c>
      <x:c r="G145" s="28" t="str">
        <x:f>IF(A145="","",ROUND(SUM(D145:F145),2))</x:f>
      </x:c>
      <x:c r="H145" s="20" t="str">
        <x:f>IF(A145="","",ROUND(C145-D145,2))</x:f>
      </x:c>
    </x:row>
    <x:row r="146" ht="23" customHeight="1">
      <x:c r="A146" s="27" t="str">
        <x:f>IF(AND('Prestamo'!$B$18="Listo",ROW()-4&lt;='Prestamo'!$B$9),ROW()-4,"")</x:f>
      </x:c>
      <x:c r="B146" s="27" t="str">
        <x:f>IF(A146="","",A146*'Prestamo'!$B$10)</x:f>
      </x:c>
      <x:c r="C146" s="20" t="str">
        <x:f>IF(A146="","",H145)</x:f>
      </x:c>
      <x:c r="D146" s="20" t="str">
        <x:f>IF(A146="","",IF(A146='Prestamo'!$B$9,C146,MIN(ROUND(C146*100,0)-('Prestamo'!$B$9-A146),IF(AND('Prestamo'!$B$13="Pagos iguales",'Prestamo'!$B$8&gt;0),'Prestamo'!$B$22-ROUND(E146*100,0)-ROUND(F146*100,0),'Prestamo'!$B$23+IF(A146&lt;='Prestamo'!$B$24,1,0)))/100))</x:f>
      </x:c>
      <x:c r="E146" s="20" t="str">
        <x:f>IF(A146="","",ROUND(ROUND(C146*100,0)*ROUND('Prestamo'!$B$8*100,0)*'Prestamo'!$B$10/(10000*'Prestamo'!$B$11),0)/100)</x:f>
      </x:c>
      <x:c r="F146" s="20" t="str">
        <x:f>IF(A146="","",ROUND(ROUND(E146*100,0)*'Prestamo'!$B$12/100,0)/100)</x:f>
      </x:c>
      <x:c r="G146" s="28" t="str">
        <x:f>IF(A146="","",ROUND(SUM(D146:F146),2))</x:f>
      </x:c>
      <x:c r="H146" s="20" t="str">
        <x:f>IF(A146="","",ROUND(C146-D146,2))</x:f>
      </x:c>
    </x:row>
    <x:row r="147" ht="23" customHeight="1">
      <x:c r="A147" s="27" t="str">
        <x:f>IF(AND('Prestamo'!$B$18="Listo",ROW()-4&lt;='Prestamo'!$B$9),ROW()-4,"")</x:f>
      </x:c>
      <x:c r="B147" s="27" t="str">
        <x:f>IF(A147="","",A147*'Prestamo'!$B$10)</x:f>
      </x:c>
      <x:c r="C147" s="20" t="str">
        <x:f>IF(A147="","",H146)</x:f>
      </x:c>
      <x:c r="D147" s="20" t="str">
        <x:f>IF(A147="","",IF(A147='Prestamo'!$B$9,C147,MIN(ROUND(C147*100,0)-('Prestamo'!$B$9-A147),IF(AND('Prestamo'!$B$13="Pagos iguales",'Prestamo'!$B$8&gt;0),'Prestamo'!$B$22-ROUND(E147*100,0)-ROUND(F147*100,0),'Prestamo'!$B$23+IF(A147&lt;='Prestamo'!$B$24,1,0)))/100))</x:f>
      </x:c>
      <x:c r="E147" s="20" t="str">
        <x:f>IF(A147="","",ROUND(ROUND(C147*100,0)*ROUND('Prestamo'!$B$8*100,0)*'Prestamo'!$B$10/(10000*'Prestamo'!$B$11),0)/100)</x:f>
      </x:c>
      <x:c r="F147" s="20" t="str">
        <x:f>IF(A147="","",ROUND(ROUND(E147*100,0)*'Prestamo'!$B$12/100,0)/100)</x:f>
      </x:c>
      <x:c r="G147" s="28" t="str">
        <x:f>IF(A147="","",ROUND(SUM(D147:F147),2))</x:f>
      </x:c>
      <x:c r="H147" s="20" t="str">
        <x:f>IF(A147="","",ROUND(C147-D147,2))</x:f>
      </x:c>
    </x:row>
    <x:row r="148" ht="23" customHeight="1">
      <x:c r="A148" s="27" t="str">
        <x:f>IF(AND('Prestamo'!$B$18="Listo",ROW()-4&lt;='Prestamo'!$B$9),ROW()-4,"")</x:f>
      </x:c>
      <x:c r="B148" s="27" t="str">
        <x:f>IF(A148="","",A148*'Prestamo'!$B$10)</x:f>
      </x:c>
      <x:c r="C148" s="20" t="str">
        <x:f>IF(A148="","",H147)</x:f>
      </x:c>
      <x:c r="D148" s="20" t="str">
        <x:f>IF(A148="","",IF(A148='Prestamo'!$B$9,C148,MIN(ROUND(C148*100,0)-('Prestamo'!$B$9-A148),IF(AND('Prestamo'!$B$13="Pagos iguales",'Prestamo'!$B$8&gt;0),'Prestamo'!$B$22-ROUND(E148*100,0)-ROUND(F148*100,0),'Prestamo'!$B$23+IF(A148&lt;='Prestamo'!$B$24,1,0)))/100))</x:f>
      </x:c>
      <x:c r="E148" s="20" t="str">
        <x:f>IF(A148="","",ROUND(ROUND(C148*100,0)*ROUND('Prestamo'!$B$8*100,0)*'Prestamo'!$B$10/(10000*'Prestamo'!$B$11),0)/100)</x:f>
      </x:c>
      <x:c r="F148" s="20" t="str">
        <x:f>IF(A148="","",ROUND(ROUND(E148*100,0)*'Prestamo'!$B$12/100,0)/100)</x:f>
      </x:c>
      <x:c r="G148" s="28" t="str">
        <x:f>IF(A148="","",ROUND(SUM(D148:F148),2))</x:f>
      </x:c>
      <x:c r="H148" s="20" t="str">
        <x:f>IF(A148="","",ROUND(C148-D148,2))</x:f>
      </x:c>
    </x:row>
    <x:row r="149" ht="23" customHeight="1">
      <x:c r="A149" s="27" t="str">
        <x:f>IF(AND('Prestamo'!$B$18="Listo",ROW()-4&lt;='Prestamo'!$B$9),ROW()-4,"")</x:f>
      </x:c>
      <x:c r="B149" s="27" t="str">
        <x:f>IF(A149="","",A149*'Prestamo'!$B$10)</x:f>
      </x:c>
      <x:c r="C149" s="20" t="str">
        <x:f>IF(A149="","",H148)</x:f>
      </x:c>
      <x:c r="D149" s="20" t="str">
        <x:f>IF(A149="","",IF(A149='Prestamo'!$B$9,C149,MIN(ROUND(C149*100,0)-('Prestamo'!$B$9-A149),IF(AND('Prestamo'!$B$13="Pagos iguales",'Prestamo'!$B$8&gt;0),'Prestamo'!$B$22-ROUND(E149*100,0)-ROUND(F149*100,0),'Prestamo'!$B$23+IF(A149&lt;='Prestamo'!$B$24,1,0)))/100))</x:f>
      </x:c>
      <x:c r="E149" s="20" t="str">
        <x:f>IF(A149="","",ROUND(ROUND(C149*100,0)*ROUND('Prestamo'!$B$8*100,0)*'Prestamo'!$B$10/(10000*'Prestamo'!$B$11),0)/100)</x:f>
      </x:c>
      <x:c r="F149" s="20" t="str">
        <x:f>IF(A149="","",ROUND(ROUND(E149*100,0)*'Prestamo'!$B$12/100,0)/100)</x:f>
      </x:c>
      <x:c r="G149" s="28" t="str">
        <x:f>IF(A149="","",ROUND(SUM(D149:F149),2))</x:f>
      </x:c>
      <x:c r="H149" s="20" t="str">
        <x:f>IF(A149="","",ROUND(C149-D149,2))</x:f>
      </x:c>
    </x:row>
    <x:row r="150" ht="23" customHeight="1">
      <x:c r="A150" s="27" t="str">
        <x:f>IF(AND('Prestamo'!$B$18="Listo",ROW()-4&lt;='Prestamo'!$B$9),ROW()-4,"")</x:f>
      </x:c>
      <x:c r="B150" s="27" t="str">
        <x:f>IF(A150="","",A150*'Prestamo'!$B$10)</x:f>
      </x:c>
      <x:c r="C150" s="20" t="str">
        <x:f>IF(A150="","",H149)</x:f>
      </x:c>
      <x:c r="D150" s="20" t="str">
        <x:f>IF(A150="","",IF(A150='Prestamo'!$B$9,C150,MIN(ROUND(C150*100,0)-('Prestamo'!$B$9-A150),IF(AND('Prestamo'!$B$13="Pagos iguales",'Prestamo'!$B$8&gt;0),'Prestamo'!$B$22-ROUND(E150*100,0)-ROUND(F150*100,0),'Prestamo'!$B$23+IF(A150&lt;='Prestamo'!$B$24,1,0)))/100))</x:f>
      </x:c>
      <x:c r="E150" s="20" t="str">
        <x:f>IF(A150="","",ROUND(ROUND(C150*100,0)*ROUND('Prestamo'!$B$8*100,0)*'Prestamo'!$B$10/(10000*'Prestamo'!$B$11),0)/100)</x:f>
      </x:c>
      <x:c r="F150" s="20" t="str">
        <x:f>IF(A150="","",ROUND(ROUND(E150*100,0)*'Prestamo'!$B$12/100,0)/100)</x:f>
      </x:c>
      <x:c r="G150" s="28" t="str">
        <x:f>IF(A150="","",ROUND(SUM(D150:F150),2))</x:f>
      </x:c>
      <x:c r="H150" s="20" t="str">
        <x:f>IF(A150="","",ROUND(C150-D150,2))</x:f>
      </x:c>
    </x:row>
    <x:row r="151" ht="23" customHeight="1">
      <x:c r="A151" s="27" t="str">
        <x:f>IF(AND('Prestamo'!$B$18="Listo",ROW()-4&lt;='Prestamo'!$B$9),ROW()-4,"")</x:f>
      </x:c>
      <x:c r="B151" s="27" t="str">
        <x:f>IF(A151="","",A151*'Prestamo'!$B$10)</x:f>
      </x:c>
      <x:c r="C151" s="20" t="str">
        <x:f>IF(A151="","",H150)</x:f>
      </x:c>
      <x:c r="D151" s="20" t="str">
        <x:f>IF(A151="","",IF(A151='Prestamo'!$B$9,C151,MIN(ROUND(C151*100,0)-('Prestamo'!$B$9-A151),IF(AND('Prestamo'!$B$13="Pagos iguales",'Prestamo'!$B$8&gt;0),'Prestamo'!$B$22-ROUND(E151*100,0)-ROUND(F151*100,0),'Prestamo'!$B$23+IF(A151&lt;='Prestamo'!$B$24,1,0)))/100))</x:f>
      </x:c>
      <x:c r="E151" s="20" t="str">
        <x:f>IF(A151="","",ROUND(ROUND(C151*100,0)*ROUND('Prestamo'!$B$8*100,0)*'Prestamo'!$B$10/(10000*'Prestamo'!$B$11),0)/100)</x:f>
      </x:c>
      <x:c r="F151" s="20" t="str">
        <x:f>IF(A151="","",ROUND(ROUND(E151*100,0)*'Prestamo'!$B$12/100,0)/100)</x:f>
      </x:c>
      <x:c r="G151" s="28" t="str">
        <x:f>IF(A151="","",ROUND(SUM(D151:F151),2))</x:f>
      </x:c>
      <x:c r="H151" s="20" t="str">
        <x:f>IF(A151="","",ROUND(C151-D151,2))</x:f>
      </x:c>
    </x:row>
    <x:row r="152" ht="23" customHeight="1">
      <x:c r="A152" s="27" t="str">
        <x:f>IF(AND('Prestamo'!$B$18="Listo",ROW()-4&lt;='Prestamo'!$B$9),ROW()-4,"")</x:f>
      </x:c>
      <x:c r="B152" s="27" t="str">
        <x:f>IF(A152="","",A152*'Prestamo'!$B$10)</x:f>
      </x:c>
      <x:c r="C152" s="20" t="str">
        <x:f>IF(A152="","",H151)</x:f>
      </x:c>
      <x:c r="D152" s="20" t="str">
        <x:f>IF(A152="","",IF(A152='Prestamo'!$B$9,C152,MIN(ROUND(C152*100,0)-('Prestamo'!$B$9-A152),IF(AND('Prestamo'!$B$13="Pagos iguales",'Prestamo'!$B$8&gt;0),'Prestamo'!$B$22-ROUND(E152*100,0)-ROUND(F152*100,0),'Prestamo'!$B$23+IF(A152&lt;='Prestamo'!$B$24,1,0)))/100))</x:f>
      </x:c>
      <x:c r="E152" s="20" t="str">
        <x:f>IF(A152="","",ROUND(ROUND(C152*100,0)*ROUND('Prestamo'!$B$8*100,0)*'Prestamo'!$B$10/(10000*'Prestamo'!$B$11),0)/100)</x:f>
      </x:c>
      <x:c r="F152" s="20" t="str">
        <x:f>IF(A152="","",ROUND(ROUND(E152*100,0)*'Prestamo'!$B$12/100,0)/100)</x:f>
      </x:c>
      <x:c r="G152" s="28" t="str">
        <x:f>IF(A152="","",ROUND(SUM(D152:F152),2))</x:f>
      </x:c>
      <x:c r="H152" s="20" t="str">
        <x:f>IF(A152="","",ROUND(C152-D152,2))</x:f>
      </x:c>
    </x:row>
    <x:row r="153" ht="23" customHeight="1">
      <x:c r="A153" s="27" t="str">
        <x:f>IF(AND('Prestamo'!$B$18="Listo",ROW()-4&lt;='Prestamo'!$B$9),ROW()-4,"")</x:f>
      </x:c>
      <x:c r="B153" s="27" t="str">
        <x:f>IF(A153="","",A153*'Prestamo'!$B$10)</x:f>
      </x:c>
      <x:c r="C153" s="20" t="str">
        <x:f>IF(A153="","",H152)</x:f>
      </x:c>
      <x:c r="D153" s="20" t="str">
        <x:f>IF(A153="","",IF(A153='Prestamo'!$B$9,C153,MIN(ROUND(C153*100,0)-('Prestamo'!$B$9-A153),IF(AND('Prestamo'!$B$13="Pagos iguales",'Prestamo'!$B$8&gt;0),'Prestamo'!$B$22-ROUND(E153*100,0)-ROUND(F153*100,0),'Prestamo'!$B$23+IF(A153&lt;='Prestamo'!$B$24,1,0)))/100))</x:f>
      </x:c>
      <x:c r="E153" s="20" t="str">
        <x:f>IF(A153="","",ROUND(ROUND(C153*100,0)*ROUND('Prestamo'!$B$8*100,0)*'Prestamo'!$B$10/(10000*'Prestamo'!$B$11),0)/100)</x:f>
      </x:c>
      <x:c r="F153" s="20" t="str">
        <x:f>IF(A153="","",ROUND(ROUND(E153*100,0)*'Prestamo'!$B$12/100,0)/100)</x:f>
      </x:c>
      <x:c r="G153" s="28" t="str">
        <x:f>IF(A153="","",ROUND(SUM(D153:F153),2))</x:f>
      </x:c>
      <x:c r="H153" s="20" t="str">
        <x:f>IF(A153="","",ROUND(C153-D153,2))</x:f>
      </x:c>
    </x:row>
    <x:row r="154" ht="23" customHeight="1">
      <x:c r="A154" s="27" t="str">
        <x:f>IF(AND('Prestamo'!$B$18="Listo",ROW()-4&lt;='Prestamo'!$B$9),ROW()-4,"")</x:f>
      </x:c>
      <x:c r="B154" s="27" t="str">
        <x:f>IF(A154="","",A154*'Prestamo'!$B$10)</x:f>
      </x:c>
      <x:c r="C154" s="20" t="str">
        <x:f>IF(A154="","",H153)</x:f>
      </x:c>
      <x:c r="D154" s="20" t="str">
        <x:f>IF(A154="","",IF(A154='Prestamo'!$B$9,C154,MIN(ROUND(C154*100,0)-('Prestamo'!$B$9-A154),IF(AND('Prestamo'!$B$13="Pagos iguales",'Prestamo'!$B$8&gt;0),'Prestamo'!$B$22-ROUND(E154*100,0)-ROUND(F154*100,0),'Prestamo'!$B$23+IF(A154&lt;='Prestamo'!$B$24,1,0)))/100))</x:f>
      </x:c>
      <x:c r="E154" s="20" t="str">
        <x:f>IF(A154="","",ROUND(ROUND(C154*100,0)*ROUND('Prestamo'!$B$8*100,0)*'Prestamo'!$B$10/(10000*'Prestamo'!$B$11),0)/100)</x:f>
      </x:c>
      <x:c r="F154" s="20" t="str">
        <x:f>IF(A154="","",ROUND(ROUND(E154*100,0)*'Prestamo'!$B$12/100,0)/100)</x:f>
      </x:c>
      <x:c r="G154" s="28" t="str">
        <x:f>IF(A154="","",ROUND(SUM(D154:F154),2))</x:f>
      </x:c>
      <x:c r="H154" s="20" t="str">
        <x:f>IF(A154="","",ROUND(C154-D154,2))</x:f>
      </x:c>
    </x:row>
    <x:row r="155" ht="23" customHeight="1">
      <x:c r="A155" s="27" t="str">
        <x:f>IF(AND('Prestamo'!$B$18="Listo",ROW()-4&lt;='Prestamo'!$B$9),ROW()-4,"")</x:f>
      </x:c>
      <x:c r="B155" s="27" t="str">
        <x:f>IF(A155="","",A155*'Prestamo'!$B$10)</x:f>
      </x:c>
      <x:c r="C155" s="20" t="str">
        <x:f>IF(A155="","",H154)</x:f>
      </x:c>
      <x:c r="D155" s="20" t="str">
        <x:f>IF(A155="","",IF(A155='Prestamo'!$B$9,C155,MIN(ROUND(C155*100,0)-('Prestamo'!$B$9-A155),IF(AND('Prestamo'!$B$13="Pagos iguales",'Prestamo'!$B$8&gt;0),'Prestamo'!$B$22-ROUND(E155*100,0)-ROUND(F155*100,0),'Prestamo'!$B$23+IF(A155&lt;='Prestamo'!$B$24,1,0)))/100))</x:f>
      </x:c>
      <x:c r="E155" s="20" t="str">
        <x:f>IF(A155="","",ROUND(ROUND(C155*100,0)*ROUND('Prestamo'!$B$8*100,0)*'Prestamo'!$B$10/(10000*'Prestamo'!$B$11),0)/100)</x:f>
      </x:c>
      <x:c r="F155" s="20" t="str">
        <x:f>IF(A155="","",ROUND(ROUND(E155*100,0)*'Prestamo'!$B$12/100,0)/100)</x:f>
      </x:c>
      <x:c r="G155" s="28" t="str">
        <x:f>IF(A155="","",ROUND(SUM(D155:F155),2))</x:f>
      </x:c>
      <x:c r="H155" s="20" t="str">
        <x:f>IF(A155="","",ROUND(C155-D155,2))</x:f>
      </x:c>
    </x:row>
    <x:row r="156" ht="23" customHeight="1">
      <x:c r="A156" s="27" t="str">
        <x:f>IF(AND('Prestamo'!$B$18="Listo",ROW()-4&lt;='Prestamo'!$B$9),ROW()-4,"")</x:f>
      </x:c>
      <x:c r="B156" s="27" t="str">
        <x:f>IF(A156="","",A156*'Prestamo'!$B$10)</x:f>
      </x:c>
      <x:c r="C156" s="20" t="str">
        <x:f>IF(A156="","",H155)</x:f>
      </x:c>
      <x:c r="D156" s="20" t="str">
        <x:f>IF(A156="","",IF(A156='Prestamo'!$B$9,C156,MIN(ROUND(C156*100,0)-('Prestamo'!$B$9-A156),IF(AND('Prestamo'!$B$13="Pagos iguales",'Prestamo'!$B$8&gt;0),'Prestamo'!$B$22-ROUND(E156*100,0)-ROUND(F156*100,0),'Prestamo'!$B$23+IF(A156&lt;='Prestamo'!$B$24,1,0)))/100))</x:f>
      </x:c>
      <x:c r="E156" s="20" t="str">
        <x:f>IF(A156="","",ROUND(ROUND(C156*100,0)*ROUND('Prestamo'!$B$8*100,0)*'Prestamo'!$B$10/(10000*'Prestamo'!$B$11),0)/100)</x:f>
      </x:c>
      <x:c r="F156" s="20" t="str">
        <x:f>IF(A156="","",ROUND(ROUND(E156*100,0)*'Prestamo'!$B$12/100,0)/100)</x:f>
      </x:c>
      <x:c r="G156" s="28" t="str">
        <x:f>IF(A156="","",ROUND(SUM(D156:F156),2))</x:f>
      </x:c>
      <x:c r="H156" s="20" t="str">
        <x:f>IF(A156="","",ROUND(C156-D156,2))</x:f>
      </x:c>
    </x:row>
    <x:row r="157" ht="23" customHeight="1">
      <x:c r="A157" s="27" t="str">
        <x:f>IF(AND('Prestamo'!$B$18="Listo",ROW()-4&lt;='Prestamo'!$B$9),ROW()-4,"")</x:f>
      </x:c>
      <x:c r="B157" s="27" t="str">
        <x:f>IF(A157="","",A157*'Prestamo'!$B$10)</x:f>
      </x:c>
      <x:c r="C157" s="20" t="str">
        <x:f>IF(A157="","",H156)</x:f>
      </x:c>
      <x:c r="D157" s="20" t="str">
        <x:f>IF(A157="","",IF(A157='Prestamo'!$B$9,C157,MIN(ROUND(C157*100,0)-('Prestamo'!$B$9-A157),IF(AND('Prestamo'!$B$13="Pagos iguales",'Prestamo'!$B$8&gt;0),'Prestamo'!$B$22-ROUND(E157*100,0)-ROUND(F157*100,0),'Prestamo'!$B$23+IF(A157&lt;='Prestamo'!$B$24,1,0)))/100))</x:f>
      </x:c>
      <x:c r="E157" s="20" t="str">
        <x:f>IF(A157="","",ROUND(ROUND(C157*100,0)*ROUND('Prestamo'!$B$8*100,0)*'Prestamo'!$B$10/(10000*'Prestamo'!$B$11),0)/100)</x:f>
      </x:c>
      <x:c r="F157" s="20" t="str">
        <x:f>IF(A157="","",ROUND(ROUND(E157*100,0)*'Prestamo'!$B$12/100,0)/100)</x:f>
      </x:c>
      <x:c r="G157" s="28" t="str">
        <x:f>IF(A157="","",ROUND(SUM(D157:F157),2))</x:f>
      </x:c>
      <x:c r="H157" s="20" t="str">
        <x:f>IF(A157="","",ROUND(C157-D157,2))</x:f>
      </x:c>
    </x:row>
    <x:row r="158" ht="23" customHeight="1">
      <x:c r="A158" s="27" t="str">
        <x:f>IF(AND('Prestamo'!$B$18="Listo",ROW()-4&lt;='Prestamo'!$B$9),ROW()-4,"")</x:f>
      </x:c>
      <x:c r="B158" s="27" t="str">
        <x:f>IF(A158="","",A158*'Prestamo'!$B$10)</x:f>
      </x:c>
      <x:c r="C158" s="20" t="str">
        <x:f>IF(A158="","",H157)</x:f>
      </x:c>
      <x:c r="D158" s="20" t="str">
        <x:f>IF(A158="","",IF(A158='Prestamo'!$B$9,C158,MIN(ROUND(C158*100,0)-('Prestamo'!$B$9-A158),IF(AND('Prestamo'!$B$13="Pagos iguales",'Prestamo'!$B$8&gt;0),'Prestamo'!$B$22-ROUND(E158*100,0)-ROUND(F158*100,0),'Prestamo'!$B$23+IF(A158&lt;='Prestamo'!$B$24,1,0)))/100))</x:f>
      </x:c>
      <x:c r="E158" s="20" t="str">
        <x:f>IF(A158="","",ROUND(ROUND(C158*100,0)*ROUND('Prestamo'!$B$8*100,0)*'Prestamo'!$B$10/(10000*'Prestamo'!$B$11),0)/100)</x:f>
      </x:c>
      <x:c r="F158" s="20" t="str">
        <x:f>IF(A158="","",ROUND(ROUND(E158*100,0)*'Prestamo'!$B$12/100,0)/100)</x:f>
      </x:c>
      <x:c r="G158" s="28" t="str">
        <x:f>IF(A158="","",ROUND(SUM(D158:F158),2))</x:f>
      </x:c>
      <x:c r="H158" s="20" t="str">
        <x:f>IF(A158="","",ROUND(C158-D158,2))</x:f>
      </x:c>
    </x:row>
    <x:row r="159" ht="23" customHeight="1">
      <x:c r="A159" s="27" t="str">
        <x:f>IF(AND('Prestamo'!$B$18="Listo",ROW()-4&lt;='Prestamo'!$B$9),ROW()-4,"")</x:f>
      </x:c>
      <x:c r="B159" s="27" t="str">
        <x:f>IF(A159="","",A159*'Prestamo'!$B$10)</x:f>
      </x:c>
      <x:c r="C159" s="20" t="str">
        <x:f>IF(A159="","",H158)</x:f>
      </x:c>
      <x:c r="D159" s="20" t="str">
        <x:f>IF(A159="","",IF(A159='Prestamo'!$B$9,C159,MIN(ROUND(C159*100,0)-('Prestamo'!$B$9-A159),IF(AND('Prestamo'!$B$13="Pagos iguales",'Prestamo'!$B$8&gt;0),'Prestamo'!$B$22-ROUND(E159*100,0)-ROUND(F159*100,0),'Prestamo'!$B$23+IF(A159&lt;='Prestamo'!$B$24,1,0)))/100))</x:f>
      </x:c>
      <x:c r="E159" s="20" t="str">
        <x:f>IF(A159="","",ROUND(ROUND(C159*100,0)*ROUND('Prestamo'!$B$8*100,0)*'Prestamo'!$B$10/(10000*'Prestamo'!$B$11),0)/100)</x:f>
      </x:c>
      <x:c r="F159" s="20" t="str">
        <x:f>IF(A159="","",ROUND(ROUND(E159*100,0)*'Prestamo'!$B$12/100,0)/100)</x:f>
      </x:c>
      <x:c r="G159" s="28" t="str">
        <x:f>IF(A159="","",ROUND(SUM(D159:F159),2))</x:f>
      </x:c>
      <x:c r="H159" s="20" t="str">
        <x:f>IF(A159="","",ROUND(C159-D159,2))</x:f>
      </x:c>
    </x:row>
    <x:row r="160" ht="23" customHeight="1">
      <x:c r="A160" s="27" t="str">
        <x:f>IF(AND('Prestamo'!$B$18="Listo",ROW()-4&lt;='Prestamo'!$B$9),ROW()-4,"")</x:f>
      </x:c>
      <x:c r="B160" s="27" t="str">
        <x:f>IF(A160="","",A160*'Prestamo'!$B$10)</x:f>
      </x:c>
      <x:c r="C160" s="20" t="str">
        <x:f>IF(A160="","",H159)</x:f>
      </x:c>
      <x:c r="D160" s="20" t="str">
        <x:f>IF(A160="","",IF(A160='Prestamo'!$B$9,C160,MIN(ROUND(C160*100,0)-('Prestamo'!$B$9-A160),IF(AND('Prestamo'!$B$13="Pagos iguales",'Prestamo'!$B$8&gt;0),'Prestamo'!$B$22-ROUND(E160*100,0)-ROUND(F160*100,0),'Prestamo'!$B$23+IF(A160&lt;='Prestamo'!$B$24,1,0)))/100))</x:f>
      </x:c>
      <x:c r="E160" s="20" t="str">
        <x:f>IF(A160="","",ROUND(ROUND(C160*100,0)*ROUND('Prestamo'!$B$8*100,0)*'Prestamo'!$B$10/(10000*'Prestamo'!$B$11),0)/100)</x:f>
      </x:c>
      <x:c r="F160" s="20" t="str">
        <x:f>IF(A160="","",ROUND(ROUND(E160*100,0)*'Prestamo'!$B$12/100,0)/100)</x:f>
      </x:c>
      <x:c r="G160" s="28" t="str">
        <x:f>IF(A160="","",ROUND(SUM(D160:F160),2))</x:f>
      </x:c>
      <x:c r="H160" s="20" t="str">
        <x:f>IF(A160="","",ROUND(C160-D160,2))</x:f>
      </x:c>
    </x:row>
    <x:row r="161" ht="23" customHeight="1">
      <x:c r="A161" s="27" t="str">
        <x:f>IF(AND('Prestamo'!$B$18="Listo",ROW()-4&lt;='Prestamo'!$B$9),ROW()-4,"")</x:f>
      </x:c>
      <x:c r="B161" s="27" t="str">
        <x:f>IF(A161="","",A161*'Prestamo'!$B$10)</x:f>
      </x:c>
      <x:c r="C161" s="20" t="str">
        <x:f>IF(A161="","",H160)</x:f>
      </x:c>
      <x:c r="D161" s="20" t="str">
        <x:f>IF(A161="","",IF(A161='Prestamo'!$B$9,C161,MIN(ROUND(C161*100,0)-('Prestamo'!$B$9-A161),IF(AND('Prestamo'!$B$13="Pagos iguales",'Prestamo'!$B$8&gt;0),'Prestamo'!$B$22-ROUND(E161*100,0)-ROUND(F161*100,0),'Prestamo'!$B$23+IF(A161&lt;='Prestamo'!$B$24,1,0)))/100))</x:f>
      </x:c>
      <x:c r="E161" s="20" t="str">
        <x:f>IF(A161="","",ROUND(ROUND(C161*100,0)*ROUND('Prestamo'!$B$8*100,0)*'Prestamo'!$B$10/(10000*'Prestamo'!$B$11),0)/100)</x:f>
      </x:c>
      <x:c r="F161" s="20" t="str">
        <x:f>IF(A161="","",ROUND(ROUND(E161*100,0)*'Prestamo'!$B$12/100,0)/100)</x:f>
      </x:c>
      <x:c r="G161" s="28" t="str">
        <x:f>IF(A161="","",ROUND(SUM(D161:F161),2))</x:f>
      </x:c>
      <x:c r="H161" s="20" t="str">
        <x:f>IF(A161="","",ROUND(C161-D161,2))</x:f>
      </x:c>
    </x:row>
    <x:row r="162" ht="23" customHeight="1">
      <x:c r="A162" s="27" t="str">
        <x:f>IF(AND('Prestamo'!$B$18="Listo",ROW()-4&lt;='Prestamo'!$B$9),ROW()-4,"")</x:f>
      </x:c>
      <x:c r="B162" s="27" t="str">
        <x:f>IF(A162="","",A162*'Prestamo'!$B$10)</x:f>
      </x:c>
      <x:c r="C162" s="20" t="str">
        <x:f>IF(A162="","",H161)</x:f>
      </x:c>
      <x:c r="D162" s="20" t="str">
        <x:f>IF(A162="","",IF(A162='Prestamo'!$B$9,C162,MIN(ROUND(C162*100,0)-('Prestamo'!$B$9-A162),IF(AND('Prestamo'!$B$13="Pagos iguales",'Prestamo'!$B$8&gt;0),'Prestamo'!$B$22-ROUND(E162*100,0)-ROUND(F162*100,0),'Prestamo'!$B$23+IF(A162&lt;='Prestamo'!$B$24,1,0)))/100))</x:f>
      </x:c>
      <x:c r="E162" s="20" t="str">
        <x:f>IF(A162="","",ROUND(ROUND(C162*100,0)*ROUND('Prestamo'!$B$8*100,0)*'Prestamo'!$B$10/(10000*'Prestamo'!$B$11),0)/100)</x:f>
      </x:c>
      <x:c r="F162" s="20" t="str">
        <x:f>IF(A162="","",ROUND(ROUND(E162*100,0)*'Prestamo'!$B$12/100,0)/100)</x:f>
      </x:c>
      <x:c r="G162" s="28" t="str">
        <x:f>IF(A162="","",ROUND(SUM(D162:F162),2))</x:f>
      </x:c>
      <x:c r="H162" s="20" t="str">
        <x:f>IF(A162="","",ROUND(C162-D162,2))</x:f>
      </x:c>
    </x:row>
    <x:row r="163" ht="23" customHeight="1">
      <x:c r="A163" s="27" t="str">
        <x:f>IF(AND('Prestamo'!$B$18="Listo",ROW()-4&lt;='Prestamo'!$B$9),ROW()-4,"")</x:f>
      </x:c>
      <x:c r="B163" s="27" t="str">
        <x:f>IF(A163="","",A163*'Prestamo'!$B$10)</x:f>
      </x:c>
      <x:c r="C163" s="20" t="str">
        <x:f>IF(A163="","",H162)</x:f>
      </x:c>
      <x:c r="D163" s="20" t="str">
        <x:f>IF(A163="","",IF(A163='Prestamo'!$B$9,C163,MIN(ROUND(C163*100,0)-('Prestamo'!$B$9-A163),IF(AND('Prestamo'!$B$13="Pagos iguales",'Prestamo'!$B$8&gt;0),'Prestamo'!$B$22-ROUND(E163*100,0)-ROUND(F163*100,0),'Prestamo'!$B$23+IF(A163&lt;='Prestamo'!$B$24,1,0)))/100))</x:f>
      </x:c>
      <x:c r="E163" s="20" t="str">
        <x:f>IF(A163="","",ROUND(ROUND(C163*100,0)*ROUND('Prestamo'!$B$8*100,0)*'Prestamo'!$B$10/(10000*'Prestamo'!$B$11),0)/100)</x:f>
      </x:c>
      <x:c r="F163" s="20" t="str">
        <x:f>IF(A163="","",ROUND(ROUND(E163*100,0)*'Prestamo'!$B$12/100,0)/100)</x:f>
      </x:c>
      <x:c r="G163" s="28" t="str">
        <x:f>IF(A163="","",ROUND(SUM(D163:F163),2))</x:f>
      </x:c>
      <x:c r="H163" s="20" t="str">
        <x:f>IF(A163="","",ROUND(C163-D163,2))</x:f>
      </x:c>
    </x:row>
    <x:row r="164" ht="23" customHeight="1">
      <x:c r="A164" s="27" t="str">
        <x:f>IF(AND('Prestamo'!$B$18="Listo",ROW()-4&lt;='Prestamo'!$B$9),ROW()-4,"")</x:f>
      </x:c>
      <x:c r="B164" s="27" t="str">
        <x:f>IF(A164="","",A164*'Prestamo'!$B$10)</x:f>
      </x:c>
      <x:c r="C164" s="20" t="str">
        <x:f>IF(A164="","",H163)</x:f>
      </x:c>
      <x:c r="D164" s="20" t="str">
        <x:f>IF(A164="","",IF(A164='Prestamo'!$B$9,C164,MIN(ROUND(C164*100,0)-('Prestamo'!$B$9-A164),IF(AND('Prestamo'!$B$13="Pagos iguales",'Prestamo'!$B$8&gt;0),'Prestamo'!$B$22-ROUND(E164*100,0)-ROUND(F164*100,0),'Prestamo'!$B$23+IF(A164&lt;='Prestamo'!$B$24,1,0)))/100))</x:f>
      </x:c>
      <x:c r="E164" s="20" t="str">
        <x:f>IF(A164="","",ROUND(ROUND(C164*100,0)*ROUND('Prestamo'!$B$8*100,0)*'Prestamo'!$B$10/(10000*'Prestamo'!$B$11),0)/100)</x:f>
      </x:c>
      <x:c r="F164" s="20" t="str">
        <x:f>IF(A164="","",ROUND(ROUND(E164*100,0)*'Prestamo'!$B$12/100,0)/100)</x:f>
      </x:c>
      <x:c r="G164" s="28" t="str">
        <x:f>IF(A164="","",ROUND(SUM(D164:F164),2))</x:f>
      </x:c>
      <x:c r="H164" s="20" t="str">
        <x:f>IF(A164="","",ROUND(C164-D164,2))</x:f>
      </x:c>
    </x:row>
    <x:row r="165" ht="23" customHeight="1">
      <x:c r="A165" s="27" t="str">
        <x:f>IF(AND('Prestamo'!$B$18="Listo",ROW()-4&lt;='Prestamo'!$B$9),ROW()-4,"")</x:f>
      </x:c>
      <x:c r="B165" s="27" t="str">
        <x:f>IF(A165="","",A165*'Prestamo'!$B$10)</x:f>
      </x:c>
      <x:c r="C165" s="20" t="str">
        <x:f>IF(A165="","",H164)</x:f>
      </x:c>
      <x:c r="D165" s="20" t="str">
        <x:f>IF(A165="","",IF(A165='Prestamo'!$B$9,C165,MIN(ROUND(C165*100,0)-('Prestamo'!$B$9-A165),IF(AND('Prestamo'!$B$13="Pagos iguales",'Prestamo'!$B$8&gt;0),'Prestamo'!$B$22-ROUND(E165*100,0)-ROUND(F165*100,0),'Prestamo'!$B$23+IF(A165&lt;='Prestamo'!$B$24,1,0)))/100))</x:f>
      </x:c>
      <x:c r="E165" s="20" t="str">
        <x:f>IF(A165="","",ROUND(ROUND(C165*100,0)*ROUND('Prestamo'!$B$8*100,0)*'Prestamo'!$B$10/(10000*'Prestamo'!$B$11),0)/100)</x:f>
      </x:c>
      <x:c r="F165" s="20" t="str">
        <x:f>IF(A165="","",ROUND(ROUND(E165*100,0)*'Prestamo'!$B$12/100,0)/100)</x:f>
      </x:c>
      <x:c r="G165" s="28" t="str">
        <x:f>IF(A165="","",ROUND(SUM(D165:F165),2))</x:f>
      </x:c>
      <x:c r="H165" s="20" t="str">
        <x:f>IF(A165="","",ROUND(C165-D165,2))</x:f>
      </x:c>
    </x:row>
    <x:row r="166" ht="23" customHeight="1">
      <x:c r="A166" s="27" t="str">
        <x:f>IF(AND('Prestamo'!$B$18="Listo",ROW()-4&lt;='Prestamo'!$B$9),ROW()-4,"")</x:f>
      </x:c>
      <x:c r="B166" s="27" t="str">
        <x:f>IF(A166="","",A166*'Prestamo'!$B$10)</x:f>
      </x:c>
      <x:c r="C166" s="20" t="str">
        <x:f>IF(A166="","",H165)</x:f>
      </x:c>
      <x:c r="D166" s="20" t="str">
        <x:f>IF(A166="","",IF(A166='Prestamo'!$B$9,C166,MIN(ROUND(C166*100,0)-('Prestamo'!$B$9-A166),IF(AND('Prestamo'!$B$13="Pagos iguales",'Prestamo'!$B$8&gt;0),'Prestamo'!$B$22-ROUND(E166*100,0)-ROUND(F166*100,0),'Prestamo'!$B$23+IF(A166&lt;='Prestamo'!$B$24,1,0)))/100))</x:f>
      </x:c>
      <x:c r="E166" s="20" t="str">
        <x:f>IF(A166="","",ROUND(ROUND(C166*100,0)*ROUND('Prestamo'!$B$8*100,0)*'Prestamo'!$B$10/(10000*'Prestamo'!$B$11),0)/100)</x:f>
      </x:c>
      <x:c r="F166" s="20" t="str">
        <x:f>IF(A166="","",ROUND(ROUND(E166*100,0)*'Prestamo'!$B$12/100,0)/100)</x:f>
      </x:c>
      <x:c r="G166" s="28" t="str">
        <x:f>IF(A166="","",ROUND(SUM(D166:F166),2))</x:f>
      </x:c>
      <x:c r="H166" s="20" t="str">
        <x:f>IF(A166="","",ROUND(C166-D166,2))</x:f>
      </x:c>
    </x:row>
    <x:row r="167" ht="23" customHeight="1">
      <x:c r="A167" s="27" t="str">
        <x:f>IF(AND('Prestamo'!$B$18="Listo",ROW()-4&lt;='Prestamo'!$B$9),ROW()-4,"")</x:f>
      </x:c>
      <x:c r="B167" s="27" t="str">
        <x:f>IF(A167="","",A167*'Prestamo'!$B$10)</x:f>
      </x:c>
      <x:c r="C167" s="20" t="str">
        <x:f>IF(A167="","",H166)</x:f>
      </x:c>
      <x:c r="D167" s="20" t="str">
        <x:f>IF(A167="","",IF(A167='Prestamo'!$B$9,C167,MIN(ROUND(C167*100,0)-('Prestamo'!$B$9-A167),IF(AND('Prestamo'!$B$13="Pagos iguales",'Prestamo'!$B$8&gt;0),'Prestamo'!$B$22-ROUND(E167*100,0)-ROUND(F167*100,0),'Prestamo'!$B$23+IF(A167&lt;='Prestamo'!$B$24,1,0)))/100))</x:f>
      </x:c>
      <x:c r="E167" s="20" t="str">
        <x:f>IF(A167="","",ROUND(ROUND(C167*100,0)*ROUND('Prestamo'!$B$8*100,0)*'Prestamo'!$B$10/(10000*'Prestamo'!$B$11),0)/100)</x:f>
      </x:c>
      <x:c r="F167" s="20" t="str">
        <x:f>IF(A167="","",ROUND(ROUND(E167*100,0)*'Prestamo'!$B$12/100,0)/100)</x:f>
      </x:c>
      <x:c r="G167" s="28" t="str">
        <x:f>IF(A167="","",ROUND(SUM(D167:F167),2))</x:f>
      </x:c>
      <x:c r="H167" s="20" t="str">
        <x:f>IF(A167="","",ROUND(C167-D167,2))</x:f>
      </x:c>
    </x:row>
    <x:row r="168" ht="23" customHeight="1">
      <x:c r="A168" s="27" t="str">
        <x:f>IF(AND('Prestamo'!$B$18="Listo",ROW()-4&lt;='Prestamo'!$B$9),ROW()-4,"")</x:f>
      </x:c>
      <x:c r="B168" s="27" t="str">
        <x:f>IF(A168="","",A168*'Prestamo'!$B$10)</x:f>
      </x:c>
      <x:c r="C168" s="20" t="str">
        <x:f>IF(A168="","",H167)</x:f>
      </x:c>
      <x:c r="D168" s="20" t="str">
        <x:f>IF(A168="","",IF(A168='Prestamo'!$B$9,C168,MIN(ROUND(C168*100,0)-('Prestamo'!$B$9-A168),IF(AND('Prestamo'!$B$13="Pagos iguales",'Prestamo'!$B$8&gt;0),'Prestamo'!$B$22-ROUND(E168*100,0)-ROUND(F168*100,0),'Prestamo'!$B$23+IF(A168&lt;='Prestamo'!$B$24,1,0)))/100))</x:f>
      </x:c>
      <x:c r="E168" s="20" t="str">
        <x:f>IF(A168="","",ROUND(ROUND(C168*100,0)*ROUND('Prestamo'!$B$8*100,0)*'Prestamo'!$B$10/(10000*'Prestamo'!$B$11),0)/100)</x:f>
      </x:c>
      <x:c r="F168" s="20" t="str">
        <x:f>IF(A168="","",ROUND(ROUND(E168*100,0)*'Prestamo'!$B$12/100,0)/100)</x:f>
      </x:c>
      <x:c r="G168" s="28" t="str">
        <x:f>IF(A168="","",ROUND(SUM(D168:F168),2))</x:f>
      </x:c>
      <x:c r="H168" s="20" t="str">
        <x:f>IF(A168="","",ROUND(C168-D168,2))</x:f>
      </x:c>
    </x:row>
    <x:row r="169" ht="23" customHeight="1">
      <x:c r="A169" s="27" t="str">
        <x:f>IF(AND('Prestamo'!$B$18="Listo",ROW()-4&lt;='Prestamo'!$B$9),ROW()-4,"")</x:f>
      </x:c>
      <x:c r="B169" s="27" t="str">
        <x:f>IF(A169="","",A169*'Prestamo'!$B$10)</x:f>
      </x:c>
      <x:c r="C169" s="20" t="str">
        <x:f>IF(A169="","",H168)</x:f>
      </x:c>
      <x:c r="D169" s="20" t="str">
        <x:f>IF(A169="","",IF(A169='Prestamo'!$B$9,C169,MIN(ROUND(C169*100,0)-('Prestamo'!$B$9-A169),IF(AND('Prestamo'!$B$13="Pagos iguales",'Prestamo'!$B$8&gt;0),'Prestamo'!$B$22-ROUND(E169*100,0)-ROUND(F169*100,0),'Prestamo'!$B$23+IF(A169&lt;='Prestamo'!$B$24,1,0)))/100))</x:f>
      </x:c>
      <x:c r="E169" s="20" t="str">
        <x:f>IF(A169="","",ROUND(ROUND(C169*100,0)*ROUND('Prestamo'!$B$8*100,0)*'Prestamo'!$B$10/(10000*'Prestamo'!$B$11),0)/100)</x:f>
      </x:c>
      <x:c r="F169" s="20" t="str">
        <x:f>IF(A169="","",ROUND(ROUND(E169*100,0)*'Prestamo'!$B$12/100,0)/100)</x:f>
      </x:c>
      <x:c r="G169" s="28" t="str">
        <x:f>IF(A169="","",ROUND(SUM(D169:F169),2))</x:f>
      </x:c>
      <x:c r="H169" s="20" t="str">
        <x:f>IF(A169="","",ROUND(C169-D169,2))</x:f>
      </x:c>
    </x:row>
    <x:row r="170" ht="23" customHeight="1">
      <x:c r="A170" s="27" t="str">
        <x:f>IF(AND('Prestamo'!$B$18="Listo",ROW()-4&lt;='Prestamo'!$B$9),ROW()-4,"")</x:f>
      </x:c>
      <x:c r="B170" s="27" t="str">
        <x:f>IF(A170="","",A170*'Prestamo'!$B$10)</x:f>
      </x:c>
      <x:c r="C170" s="20" t="str">
        <x:f>IF(A170="","",H169)</x:f>
      </x:c>
      <x:c r="D170" s="20" t="str">
        <x:f>IF(A170="","",IF(A170='Prestamo'!$B$9,C170,MIN(ROUND(C170*100,0)-('Prestamo'!$B$9-A170),IF(AND('Prestamo'!$B$13="Pagos iguales",'Prestamo'!$B$8&gt;0),'Prestamo'!$B$22-ROUND(E170*100,0)-ROUND(F170*100,0),'Prestamo'!$B$23+IF(A170&lt;='Prestamo'!$B$24,1,0)))/100))</x:f>
      </x:c>
      <x:c r="E170" s="20" t="str">
        <x:f>IF(A170="","",ROUND(ROUND(C170*100,0)*ROUND('Prestamo'!$B$8*100,0)*'Prestamo'!$B$10/(10000*'Prestamo'!$B$11),0)/100)</x:f>
      </x:c>
      <x:c r="F170" s="20" t="str">
        <x:f>IF(A170="","",ROUND(ROUND(E170*100,0)*'Prestamo'!$B$12/100,0)/100)</x:f>
      </x:c>
      <x:c r="G170" s="28" t="str">
        <x:f>IF(A170="","",ROUND(SUM(D170:F170),2))</x:f>
      </x:c>
      <x:c r="H170" s="20" t="str">
        <x:f>IF(A170="","",ROUND(C170-D170,2))</x:f>
      </x:c>
    </x:row>
    <x:row r="171" ht="23" customHeight="1">
      <x:c r="A171" s="27" t="str">
        <x:f>IF(AND('Prestamo'!$B$18="Listo",ROW()-4&lt;='Prestamo'!$B$9),ROW()-4,"")</x:f>
      </x:c>
      <x:c r="B171" s="27" t="str">
        <x:f>IF(A171="","",A171*'Prestamo'!$B$10)</x:f>
      </x:c>
      <x:c r="C171" s="20" t="str">
        <x:f>IF(A171="","",H170)</x:f>
      </x:c>
      <x:c r="D171" s="20" t="str">
        <x:f>IF(A171="","",IF(A171='Prestamo'!$B$9,C171,MIN(ROUND(C171*100,0)-('Prestamo'!$B$9-A171),IF(AND('Prestamo'!$B$13="Pagos iguales",'Prestamo'!$B$8&gt;0),'Prestamo'!$B$22-ROUND(E171*100,0)-ROUND(F171*100,0),'Prestamo'!$B$23+IF(A171&lt;='Prestamo'!$B$24,1,0)))/100))</x:f>
      </x:c>
      <x:c r="E171" s="20" t="str">
        <x:f>IF(A171="","",ROUND(ROUND(C171*100,0)*ROUND('Prestamo'!$B$8*100,0)*'Prestamo'!$B$10/(10000*'Prestamo'!$B$11),0)/100)</x:f>
      </x:c>
      <x:c r="F171" s="20" t="str">
        <x:f>IF(A171="","",ROUND(ROUND(E171*100,0)*'Prestamo'!$B$12/100,0)/100)</x:f>
      </x:c>
      <x:c r="G171" s="28" t="str">
        <x:f>IF(A171="","",ROUND(SUM(D171:F171),2))</x:f>
      </x:c>
      <x:c r="H171" s="20" t="str">
        <x:f>IF(A171="","",ROUND(C171-D171,2))</x:f>
      </x:c>
    </x:row>
    <x:row r="172" ht="23" customHeight="1">
      <x:c r="A172" s="27" t="str">
        <x:f>IF(AND('Prestamo'!$B$18="Listo",ROW()-4&lt;='Prestamo'!$B$9),ROW()-4,"")</x:f>
      </x:c>
      <x:c r="B172" s="27" t="str">
        <x:f>IF(A172="","",A172*'Prestamo'!$B$10)</x:f>
      </x:c>
      <x:c r="C172" s="20" t="str">
        <x:f>IF(A172="","",H171)</x:f>
      </x:c>
      <x:c r="D172" s="20" t="str">
        <x:f>IF(A172="","",IF(A172='Prestamo'!$B$9,C172,MIN(ROUND(C172*100,0)-('Prestamo'!$B$9-A172),IF(AND('Prestamo'!$B$13="Pagos iguales",'Prestamo'!$B$8&gt;0),'Prestamo'!$B$22-ROUND(E172*100,0)-ROUND(F172*100,0),'Prestamo'!$B$23+IF(A172&lt;='Prestamo'!$B$24,1,0)))/100))</x:f>
      </x:c>
      <x:c r="E172" s="20" t="str">
        <x:f>IF(A172="","",ROUND(ROUND(C172*100,0)*ROUND('Prestamo'!$B$8*100,0)*'Prestamo'!$B$10/(10000*'Prestamo'!$B$11),0)/100)</x:f>
      </x:c>
      <x:c r="F172" s="20" t="str">
        <x:f>IF(A172="","",ROUND(ROUND(E172*100,0)*'Prestamo'!$B$12/100,0)/100)</x:f>
      </x:c>
      <x:c r="G172" s="28" t="str">
        <x:f>IF(A172="","",ROUND(SUM(D172:F172),2))</x:f>
      </x:c>
      <x:c r="H172" s="20" t="str">
        <x:f>IF(A172="","",ROUND(C172-D172,2))</x:f>
      </x:c>
    </x:row>
    <x:row r="173" ht="23" customHeight="1">
      <x:c r="A173" s="27" t="str">
        <x:f>IF(AND('Prestamo'!$B$18="Listo",ROW()-4&lt;='Prestamo'!$B$9),ROW()-4,"")</x:f>
      </x:c>
      <x:c r="B173" s="27" t="str">
        <x:f>IF(A173="","",A173*'Prestamo'!$B$10)</x:f>
      </x:c>
      <x:c r="C173" s="20" t="str">
        <x:f>IF(A173="","",H172)</x:f>
      </x:c>
      <x:c r="D173" s="20" t="str">
        <x:f>IF(A173="","",IF(A173='Prestamo'!$B$9,C173,MIN(ROUND(C173*100,0)-('Prestamo'!$B$9-A173),IF(AND('Prestamo'!$B$13="Pagos iguales",'Prestamo'!$B$8&gt;0),'Prestamo'!$B$22-ROUND(E173*100,0)-ROUND(F173*100,0),'Prestamo'!$B$23+IF(A173&lt;='Prestamo'!$B$24,1,0)))/100))</x:f>
      </x:c>
      <x:c r="E173" s="20" t="str">
        <x:f>IF(A173="","",ROUND(ROUND(C173*100,0)*ROUND('Prestamo'!$B$8*100,0)*'Prestamo'!$B$10/(10000*'Prestamo'!$B$11),0)/100)</x:f>
      </x:c>
      <x:c r="F173" s="20" t="str">
        <x:f>IF(A173="","",ROUND(ROUND(E173*100,0)*'Prestamo'!$B$12/100,0)/100)</x:f>
      </x:c>
      <x:c r="G173" s="28" t="str">
        <x:f>IF(A173="","",ROUND(SUM(D173:F173),2))</x:f>
      </x:c>
      <x:c r="H173" s="20" t="str">
        <x:f>IF(A173="","",ROUND(C173-D173,2))</x:f>
      </x:c>
    </x:row>
    <x:row r="174" ht="23" customHeight="1">
      <x:c r="A174" s="27" t="str">
        <x:f>IF(AND('Prestamo'!$B$18="Listo",ROW()-4&lt;='Prestamo'!$B$9),ROW()-4,"")</x:f>
      </x:c>
      <x:c r="B174" s="27" t="str">
        <x:f>IF(A174="","",A174*'Prestamo'!$B$10)</x:f>
      </x:c>
      <x:c r="C174" s="20" t="str">
        <x:f>IF(A174="","",H173)</x:f>
      </x:c>
      <x:c r="D174" s="20" t="str">
        <x:f>IF(A174="","",IF(A174='Prestamo'!$B$9,C174,MIN(ROUND(C174*100,0)-('Prestamo'!$B$9-A174),IF(AND('Prestamo'!$B$13="Pagos iguales",'Prestamo'!$B$8&gt;0),'Prestamo'!$B$22-ROUND(E174*100,0)-ROUND(F174*100,0),'Prestamo'!$B$23+IF(A174&lt;='Prestamo'!$B$24,1,0)))/100))</x:f>
      </x:c>
      <x:c r="E174" s="20" t="str">
        <x:f>IF(A174="","",ROUND(ROUND(C174*100,0)*ROUND('Prestamo'!$B$8*100,0)*'Prestamo'!$B$10/(10000*'Prestamo'!$B$11),0)/100)</x:f>
      </x:c>
      <x:c r="F174" s="20" t="str">
        <x:f>IF(A174="","",ROUND(ROUND(E174*100,0)*'Prestamo'!$B$12/100,0)/100)</x:f>
      </x:c>
      <x:c r="G174" s="28" t="str">
        <x:f>IF(A174="","",ROUND(SUM(D174:F174),2))</x:f>
      </x:c>
      <x:c r="H174" s="20" t="str">
        <x:f>IF(A174="","",ROUND(C174-D174,2))</x:f>
      </x:c>
    </x:row>
    <x:row r="175" ht="23" customHeight="1">
      <x:c r="A175" s="27" t="str">
        <x:f>IF(AND('Prestamo'!$B$18="Listo",ROW()-4&lt;='Prestamo'!$B$9),ROW()-4,"")</x:f>
      </x:c>
      <x:c r="B175" s="27" t="str">
        <x:f>IF(A175="","",A175*'Prestamo'!$B$10)</x:f>
      </x:c>
      <x:c r="C175" s="20" t="str">
        <x:f>IF(A175="","",H174)</x:f>
      </x:c>
      <x:c r="D175" s="20" t="str">
        <x:f>IF(A175="","",IF(A175='Prestamo'!$B$9,C175,MIN(ROUND(C175*100,0)-('Prestamo'!$B$9-A175),IF(AND('Prestamo'!$B$13="Pagos iguales",'Prestamo'!$B$8&gt;0),'Prestamo'!$B$22-ROUND(E175*100,0)-ROUND(F175*100,0),'Prestamo'!$B$23+IF(A175&lt;='Prestamo'!$B$24,1,0)))/100))</x:f>
      </x:c>
      <x:c r="E175" s="20" t="str">
        <x:f>IF(A175="","",ROUND(ROUND(C175*100,0)*ROUND('Prestamo'!$B$8*100,0)*'Prestamo'!$B$10/(10000*'Prestamo'!$B$11),0)/100)</x:f>
      </x:c>
      <x:c r="F175" s="20" t="str">
        <x:f>IF(A175="","",ROUND(ROUND(E175*100,0)*'Prestamo'!$B$12/100,0)/100)</x:f>
      </x:c>
      <x:c r="G175" s="28" t="str">
        <x:f>IF(A175="","",ROUND(SUM(D175:F175),2))</x:f>
      </x:c>
      <x:c r="H175" s="20" t="str">
        <x:f>IF(A175="","",ROUND(C175-D175,2))</x:f>
      </x:c>
    </x:row>
    <x:row r="176" ht="23" customHeight="1">
      <x:c r="A176" s="27" t="str">
        <x:f>IF(AND('Prestamo'!$B$18="Listo",ROW()-4&lt;='Prestamo'!$B$9),ROW()-4,"")</x:f>
      </x:c>
      <x:c r="B176" s="27" t="str">
        <x:f>IF(A176="","",A176*'Prestamo'!$B$10)</x:f>
      </x:c>
      <x:c r="C176" s="20" t="str">
        <x:f>IF(A176="","",H175)</x:f>
      </x:c>
      <x:c r="D176" s="20" t="str">
        <x:f>IF(A176="","",IF(A176='Prestamo'!$B$9,C176,MIN(ROUND(C176*100,0)-('Prestamo'!$B$9-A176),IF(AND('Prestamo'!$B$13="Pagos iguales",'Prestamo'!$B$8&gt;0),'Prestamo'!$B$22-ROUND(E176*100,0)-ROUND(F176*100,0),'Prestamo'!$B$23+IF(A176&lt;='Prestamo'!$B$24,1,0)))/100))</x:f>
      </x:c>
      <x:c r="E176" s="20" t="str">
        <x:f>IF(A176="","",ROUND(ROUND(C176*100,0)*ROUND('Prestamo'!$B$8*100,0)*'Prestamo'!$B$10/(10000*'Prestamo'!$B$11),0)/100)</x:f>
      </x:c>
      <x:c r="F176" s="20" t="str">
        <x:f>IF(A176="","",ROUND(ROUND(E176*100,0)*'Prestamo'!$B$12/100,0)/100)</x:f>
      </x:c>
      <x:c r="G176" s="28" t="str">
        <x:f>IF(A176="","",ROUND(SUM(D176:F176),2))</x:f>
      </x:c>
      <x:c r="H176" s="20" t="str">
        <x:f>IF(A176="","",ROUND(C176-D176,2))</x:f>
      </x:c>
    </x:row>
    <x:row r="177" ht="23" customHeight="1">
      <x:c r="A177" s="27" t="str">
        <x:f>IF(AND('Prestamo'!$B$18="Listo",ROW()-4&lt;='Prestamo'!$B$9),ROW()-4,"")</x:f>
      </x:c>
      <x:c r="B177" s="27" t="str">
        <x:f>IF(A177="","",A177*'Prestamo'!$B$10)</x:f>
      </x:c>
      <x:c r="C177" s="20" t="str">
        <x:f>IF(A177="","",H176)</x:f>
      </x:c>
      <x:c r="D177" s="20" t="str">
        <x:f>IF(A177="","",IF(A177='Prestamo'!$B$9,C177,MIN(ROUND(C177*100,0)-('Prestamo'!$B$9-A177),IF(AND('Prestamo'!$B$13="Pagos iguales",'Prestamo'!$B$8&gt;0),'Prestamo'!$B$22-ROUND(E177*100,0)-ROUND(F177*100,0),'Prestamo'!$B$23+IF(A177&lt;='Prestamo'!$B$24,1,0)))/100))</x:f>
      </x:c>
      <x:c r="E177" s="20" t="str">
        <x:f>IF(A177="","",ROUND(ROUND(C177*100,0)*ROUND('Prestamo'!$B$8*100,0)*'Prestamo'!$B$10/(10000*'Prestamo'!$B$11),0)/100)</x:f>
      </x:c>
      <x:c r="F177" s="20" t="str">
        <x:f>IF(A177="","",ROUND(ROUND(E177*100,0)*'Prestamo'!$B$12/100,0)/100)</x:f>
      </x:c>
      <x:c r="G177" s="28" t="str">
        <x:f>IF(A177="","",ROUND(SUM(D177:F177),2))</x:f>
      </x:c>
      <x:c r="H177" s="20" t="str">
        <x:f>IF(A177="","",ROUND(C177-D177,2))</x:f>
      </x:c>
    </x:row>
    <x:row r="178" ht="23" customHeight="1">
      <x:c r="A178" s="27" t="str">
        <x:f>IF(AND('Prestamo'!$B$18="Listo",ROW()-4&lt;='Prestamo'!$B$9),ROW()-4,"")</x:f>
      </x:c>
      <x:c r="B178" s="27" t="str">
        <x:f>IF(A178="","",A178*'Prestamo'!$B$10)</x:f>
      </x:c>
      <x:c r="C178" s="20" t="str">
        <x:f>IF(A178="","",H177)</x:f>
      </x:c>
      <x:c r="D178" s="20" t="str">
        <x:f>IF(A178="","",IF(A178='Prestamo'!$B$9,C178,MIN(ROUND(C178*100,0)-('Prestamo'!$B$9-A178),IF(AND('Prestamo'!$B$13="Pagos iguales",'Prestamo'!$B$8&gt;0),'Prestamo'!$B$22-ROUND(E178*100,0)-ROUND(F178*100,0),'Prestamo'!$B$23+IF(A178&lt;='Prestamo'!$B$24,1,0)))/100))</x:f>
      </x:c>
      <x:c r="E178" s="20" t="str">
        <x:f>IF(A178="","",ROUND(ROUND(C178*100,0)*ROUND('Prestamo'!$B$8*100,0)*'Prestamo'!$B$10/(10000*'Prestamo'!$B$11),0)/100)</x:f>
      </x:c>
      <x:c r="F178" s="20" t="str">
        <x:f>IF(A178="","",ROUND(ROUND(E178*100,0)*'Prestamo'!$B$12/100,0)/100)</x:f>
      </x:c>
      <x:c r="G178" s="28" t="str">
        <x:f>IF(A178="","",ROUND(SUM(D178:F178),2))</x:f>
      </x:c>
      <x:c r="H178" s="20" t="str">
        <x:f>IF(A178="","",ROUND(C178-D178,2))</x:f>
      </x:c>
    </x:row>
    <x:row r="179" ht="23" customHeight="1">
      <x:c r="A179" s="27" t="str">
        <x:f>IF(AND('Prestamo'!$B$18="Listo",ROW()-4&lt;='Prestamo'!$B$9),ROW()-4,"")</x:f>
      </x:c>
      <x:c r="B179" s="27" t="str">
        <x:f>IF(A179="","",A179*'Prestamo'!$B$10)</x:f>
      </x:c>
      <x:c r="C179" s="20" t="str">
        <x:f>IF(A179="","",H178)</x:f>
      </x:c>
      <x:c r="D179" s="20" t="str">
        <x:f>IF(A179="","",IF(A179='Prestamo'!$B$9,C179,MIN(ROUND(C179*100,0)-('Prestamo'!$B$9-A179),IF(AND('Prestamo'!$B$13="Pagos iguales",'Prestamo'!$B$8&gt;0),'Prestamo'!$B$22-ROUND(E179*100,0)-ROUND(F179*100,0),'Prestamo'!$B$23+IF(A179&lt;='Prestamo'!$B$24,1,0)))/100))</x:f>
      </x:c>
      <x:c r="E179" s="20" t="str">
        <x:f>IF(A179="","",ROUND(ROUND(C179*100,0)*ROUND('Prestamo'!$B$8*100,0)*'Prestamo'!$B$10/(10000*'Prestamo'!$B$11),0)/100)</x:f>
      </x:c>
      <x:c r="F179" s="20" t="str">
        <x:f>IF(A179="","",ROUND(ROUND(E179*100,0)*'Prestamo'!$B$12/100,0)/100)</x:f>
      </x:c>
      <x:c r="G179" s="28" t="str">
        <x:f>IF(A179="","",ROUND(SUM(D179:F179),2))</x:f>
      </x:c>
      <x:c r="H179" s="20" t="str">
        <x:f>IF(A179="","",ROUND(C179-D179,2))</x:f>
      </x:c>
    </x:row>
    <x:row r="180" ht="23" customHeight="1">
      <x:c r="A180" s="27" t="str">
        <x:f>IF(AND('Prestamo'!$B$18="Listo",ROW()-4&lt;='Prestamo'!$B$9),ROW()-4,"")</x:f>
      </x:c>
      <x:c r="B180" s="27" t="str">
        <x:f>IF(A180="","",A180*'Prestamo'!$B$10)</x:f>
      </x:c>
      <x:c r="C180" s="20" t="str">
        <x:f>IF(A180="","",H179)</x:f>
      </x:c>
      <x:c r="D180" s="20" t="str">
        <x:f>IF(A180="","",IF(A180='Prestamo'!$B$9,C180,MIN(ROUND(C180*100,0)-('Prestamo'!$B$9-A180),IF(AND('Prestamo'!$B$13="Pagos iguales",'Prestamo'!$B$8&gt;0),'Prestamo'!$B$22-ROUND(E180*100,0)-ROUND(F180*100,0),'Prestamo'!$B$23+IF(A180&lt;='Prestamo'!$B$24,1,0)))/100))</x:f>
      </x:c>
      <x:c r="E180" s="20" t="str">
        <x:f>IF(A180="","",ROUND(ROUND(C180*100,0)*ROUND('Prestamo'!$B$8*100,0)*'Prestamo'!$B$10/(10000*'Prestamo'!$B$11),0)/100)</x:f>
      </x:c>
      <x:c r="F180" s="20" t="str">
        <x:f>IF(A180="","",ROUND(ROUND(E180*100,0)*'Prestamo'!$B$12/100,0)/100)</x:f>
      </x:c>
      <x:c r="G180" s="28" t="str">
        <x:f>IF(A180="","",ROUND(SUM(D180:F180),2))</x:f>
      </x:c>
      <x:c r="H180" s="20" t="str">
        <x:f>IF(A180="","",ROUND(C180-D180,2))</x:f>
      </x:c>
    </x:row>
    <x:row r="181" ht="23" customHeight="1">
      <x:c r="A181" s="27" t="str">
        <x:f>IF(AND('Prestamo'!$B$18="Listo",ROW()-4&lt;='Prestamo'!$B$9),ROW()-4,"")</x:f>
      </x:c>
      <x:c r="B181" s="27" t="str">
        <x:f>IF(A181="","",A181*'Prestamo'!$B$10)</x:f>
      </x:c>
      <x:c r="C181" s="20" t="str">
        <x:f>IF(A181="","",H180)</x:f>
      </x:c>
      <x:c r="D181" s="20" t="str">
        <x:f>IF(A181="","",IF(A181='Prestamo'!$B$9,C181,MIN(ROUND(C181*100,0)-('Prestamo'!$B$9-A181),IF(AND('Prestamo'!$B$13="Pagos iguales",'Prestamo'!$B$8&gt;0),'Prestamo'!$B$22-ROUND(E181*100,0)-ROUND(F181*100,0),'Prestamo'!$B$23+IF(A181&lt;='Prestamo'!$B$24,1,0)))/100))</x:f>
      </x:c>
      <x:c r="E181" s="20" t="str">
        <x:f>IF(A181="","",ROUND(ROUND(C181*100,0)*ROUND('Prestamo'!$B$8*100,0)*'Prestamo'!$B$10/(10000*'Prestamo'!$B$11),0)/100)</x:f>
      </x:c>
      <x:c r="F181" s="20" t="str">
        <x:f>IF(A181="","",ROUND(ROUND(E181*100,0)*'Prestamo'!$B$12/100,0)/100)</x:f>
      </x:c>
      <x:c r="G181" s="28" t="str">
        <x:f>IF(A181="","",ROUND(SUM(D181:F181),2))</x:f>
      </x:c>
      <x:c r="H181" s="20" t="str">
        <x:f>IF(A181="","",ROUND(C181-D181,2))</x:f>
      </x:c>
    </x:row>
    <x:row r="182" ht="23" customHeight="1">
      <x:c r="A182" s="27" t="str">
        <x:f>IF(AND('Prestamo'!$B$18="Listo",ROW()-4&lt;='Prestamo'!$B$9),ROW()-4,"")</x:f>
      </x:c>
      <x:c r="B182" s="27" t="str">
        <x:f>IF(A182="","",A182*'Prestamo'!$B$10)</x:f>
      </x:c>
      <x:c r="C182" s="20" t="str">
        <x:f>IF(A182="","",H181)</x:f>
      </x:c>
      <x:c r="D182" s="20" t="str">
        <x:f>IF(A182="","",IF(A182='Prestamo'!$B$9,C182,MIN(ROUND(C182*100,0)-('Prestamo'!$B$9-A182),IF(AND('Prestamo'!$B$13="Pagos iguales",'Prestamo'!$B$8&gt;0),'Prestamo'!$B$22-ROUND(E182*100,0)-ROUND(F182*100,0),'Prestamo'!$B$23+IF(A182&lt;='Prestamo'!$B$24,1,0)))/100))</x:f>
      </x:c>
      <x:c r="E182" s="20" t="str">
        <x:f>IF(A182="","",ROUND(ROUND(C182*100,0)*ROUND('Prestamo'!$B$8*100,0)*'Prestamo'!$B$10/(10000*'Prestamo'!$B$11),0)/100)</x:f>
      </x:c>
      <x:c r="F182" s="20" t="str">
        <x:f>IF(A182="","",ROUND(ROUND(E182*100,0)*'Prestamo'!$B$12/100,0)/100)</x:f>
      </x:c>
      <x:c r="G182" s="28" t="str">
        <x:f>IF(A182="","",ROUND(SUM(D182:F182),2))</x:f>
      </x:c>
      <x:c r="H182" s="20" t="str">
        <x:f>IF(A182="","",ROUND(C182-D182,2))</x:f>
      </x:c>
    </x:row>
    <x:row r="183" ht="23" customHeight="1">
      <x:c r="A183" s="27" t="str">
        <x:f>IF(AND('Prestamo'!$B$18="Listo",ROW()-4&lt;='Prestamo'!$B$9),ROW()-4,"")</x:f>
      </x:c>
      <x:c r="B183" s="27" t="str">
        <x:f>IF(A183="","",A183*'Prestamo'!$B$10)</x:f>
      </x:c>
      <x:c r="C183" s="20" t="str">
        <x:f>IF(A183="","",H182)</x:f>
      </x:c>
      <x:c r="D183" s="20" t="str">
        <x:f>IF(A183="","",IF(A183='Prestamo'!$B$9,C183,MIN(ROUND(C183*100,0)-('Prestamo'!$B$9-A183),IF(AND('Prestamo'!$B$13="Pagos iguales",'Prestamo'!$B$8&gt;0),'Prestamo'!$B$22-ROUND(E183*100,0)-ROUND(F183*100,0),'Prestamo'!$B$23+IF(A183&lt;='Prestamo'!$B$24,1,0)))/100))</x:f>
      </x:c>
      <x:c r="E183" s="20" t="str">
        <x:f>IF(A183="","",ROUND(ROUND(C183*100,0)*ROUND('Prestamo'!$B$8*100,0)*'Prestamo'!$B$10/(10000*'Prestamo'!$B$11),0)/100)</x:f>
      </x:c>
      <x:c r="F183" s="20" t="str">
        <x:f>IF(A183="","",ROUND(ROUND(E183*100,0)*'Prestamo'!$B$12/100,0)/100)</x:f>
      </x:c>
      <x:c r="G183" s="28" t="str">
        <x:f>IF(A183="","",ROUND(SUM(D183:F183),2))</x:f>
      </x:c>
      <x:c r="H183" s="20" t="str">
        <x:f>IF(A183="","",ROUND(C183-D183,2))</x:f>
      </x:c>
    </x:row>
    <x:row r="184" ht="23" customHeight="1">
      <x:c r="A184" s="27" t="str">
        <x:f>IF(AND('Prestamo'!$B$18="Listo",ROW()-4&lt;='Prestamo'!$B$9),ROW()-4,"")</x:f>
      </x:c>
      <x:c r="B184" s="27" t="str">
        <x:f>IF(A184="","",A184*'Prestamo'!$B$10)</x:f>
      </x:c>
      <x:c r="C184" s="20" t="str">
        <x:f>IF(A184="","",H183)</x:f>
      </x:c>
      <x:c r="D184" s="20" t="str">
        <x:f>IF(A184="","",IF(A184='Prestamo'!$B$9,C184,MIN(ROUND(C184*100,0)-('Prestamo'!$B$9-A184),IF(AND('Prestamo'!$B$13="Pagos iguales",'Prestamo'!$B$8&gt;0),'Prestamo'!$B$22-ROUND(E184*100,0)-ROUND(F184*100,0),'Prestamo'!$B$23+IF(A184&lt;='Prestamo'!$B$24,1,0)))/100))</x:f>
      </x:c>
      <x:c r="E184" s="20" t="str">
        <x:f>IF(A184="","",ROUND(ROUND(C184*100,0)*ROUND('Prestamo'!$B$8*100,0)*'Prestamo'!$B$10/(10000*'Prestamo'!$B$11),0)/100)</x:f>
      </x:c>
      <x:c r="F184" s="20" t="str">
        <x:f>IF(A184="","",ROUND(ROUND(E184*100,0)*'Prestamo'!$B$12/100,0)/100)</x:f>
      </x:c>
      <x:c r="G184" s="28" t="str">
        <x:f>IF(A184="","",ROUND(SUM(D184:F184),2))</x:f>
      </x:c>
      <x:c r="H184" s="20" t="str">
        <x:f>IF(A184="","",ROUND(C184-D184,2))</x:f>
      </x:c>
    </x:row>
    <x:row r="185" ht="23" customHeight="1">
      <x:c r="A185" s="27" t="str">
        <x:f>IF(AND('Prestamo'!$B$18="Listo",ROW()-4&lt;='Prestamo'!$B$9),ROW()-4,"")</x:f>
      </x:c>
      <x:c r="B185" s="27" t="str">
        <x:f>IF(A185="","",A185*'Prestamo'!$B$10)</x:f>
      </x:c>
      <x:c r="C185" s="20" t="str">
        <x:f>IF(A185="","",H184)</x:f>
      </x:c>
      <x:c r="D185" s="20" t="str">
        <x:f>IF(A185="","",IF(A185='Prestamo'!$B$9,C185,MIN(ROUND(C185*100,0)-('Prestamo'!$B$9-A185),IF(AND('Prestamo'!$B$13="Pagos iguales",'Prestamo'!$B$8&gt;0),'Prestamo'!$B$22-ROUND(E185*100,0)-ROUND(F185*100,0),'Prestamo'!$B$23+IF(A185&lt;='Prestamo'!$B$24,1,0)))/100))</x:f>
      </x:c>
      <x:c r="E185" s="20" t="str">
        <x:f>IF(A185="","",ROUND(ROUND(C185*100,0)*ROUND('Prestamo'!$B$8*100,0)*'Prestamo'!$B$10/(10000*'Prestamo'!$B$11),0)/100)</x:f>
      </x:c>
      <x:c r="F185" s="20" t="str">
        <x:f>IF(A185="","",ROUND(ROUND(E185*100,0)*'Prestamo'!$B$12/100,0)/100)</x:f>
      </x:c>
      <x:c r="G185" s="28" t="str">
        <x:f>IF(A185="","",ROUND(SUM(D185:F185),2))</x:f>
      </x:c>
      <x:c r="H185" s="20" t="str">
        <x:f>IF(A185="","",ROUND(C185-D185,2))</x:f>
      </x:c>
    </x:row>
    <x:row r="186" ht="23" customHeight="1">
      <x:c r="A186" s="27" t="str">
        <x:f>IF(AND('Prestamo'!$B$18="Listo",ROW()-4&lt;='Prestamo'!$B$9),ROW()-4,"")</x:f>
      </x:c>
      <x:c r="B186" s="27" t="str">
        <x:f>IF(A186="","",A186*'Prestamo'!$B$10)</x:f>
      </x:c>
      <x:c r="C186" s="20" t="str">
        <x:f>IF(A186="","",H185)</x:f>
      </x:c>
      <x:c r="D186" s="20" t="str">
        <x:f>IF(A186="","",IF(A186='Prestamo'!$B$9,C186,MIN(ROUND(C186*100,0)-('Prestamo'!$B$9-A186),IF(AND('Prestamo'!$B$13="Pagos iguales",'Prestamo'!$B$8&gt;0),'Prestamo'!$B$22-ROUND(E186*100,0)-ROUND(F186*100,0),'Prestamo'!$B$23+IF(A186&lt;='Prestamo'!$B$24,1,0)))/100))</x:f>
      </x:c>
      <x:c r="E186" s="20" t="str">
        <x:f>IF(A186="","",ROUND(ROUND(C186*100,0)*ROUND('Prestamo'!$B$8*100,0)*'Prestamo'!$B$10/(10000*'Prestamo'!$B$11),0)/100)</x:f>
      </x:c>
      <x:c r="F186" s="20" t="str">
        <x:f>IF(A186="","",ROUND(ROUND(E186*100,0)*'Prestamo'!$B$12/100,0)/100)</x:f>
      </x:c>
      <x:c r="G186" s="28" t="str">
        <x:f>IF(A186="","",ROUND(SUM(D186:F186),2))</x:f>
      </x:c>
      <x:c r="H186" s="20" t="str">
        <x:f>IF(A186="","",ROUND(C186-D186,2))</x:f>
      </x:c>
    </x:row>
    <x:row r="187" ht="23" customHeight="1">
      <x:c r="A187" s="27" t="str">
        <x:f>IF(AND('Prestamo'!$B$18="Listo",ROW()-4&lt;='Prestamo'!$B$9),ROW()-4,"")</x:f>
      </x:c>
      <x:c r="B187" s="27" t="str">
        <x:f>IF(A187="","",A187*'Prestamo'!$B$10)</x:f>
      </x:c>
      <x:c r="C187" s="20" t="str">
        <x:f>IF(A187="","",H186)</x:f>
      </x:c>
      <x:c r="D187" s="20" t="str">
        <x:f>IF(A187="","",IF(A187='Prestamo'!$B$9,C187,MIN(ROUND(C187*100,0)-('Prestamo'!$B$9-A187),IF(AND('Prestamo'!$B$13="Pagos iguales",'Prestamo'!$B$8&gt;0),'Prestamo'!$B$22-ROUND(E187*100,0)-ROUND(F187*100,0),'Prestamo'!$B$23+IF(A187&lt;='Prestamo'!$B$24,1,0)))/100))</x:f>
      </x:c>
      <x:c r="E187" s="20" t="str">
        <x:f>IF(A187="","",ROUND(ROUND(C187*100,0)*ROUND('Prestamo'!$B$8*100,0)*'Prestamo'!$B$10/(10000*'Prestamo'!$B$11),0)/100)</x:f>
      </x:c>
      <x:c r="F187" s="20" t="str">
        <x:f>IF(A187="","",ROUND(ROUND(E187*100,0)*'Prestamo'!$B$12/100,0)/100)</x:f>
      </x:c>
      <x:c r="G187" s="28" t="str">
        <x:f>IF(A187="","",ROUND(SUM(D187:F187),2))</x:f>
      </x:c>
      <x:c r="H187" s="20" t="str">
        <x:f>IF(A187="","",ROUND(C187-D187,2))</x:f>
      </x:c>
    </x:row>
    <x:row r="188" ht="23" customHeight="1">
      <x:c r="A188" s="27" t="str">
        <x:f>IF(AND('Prestamo'!$B$18="Listo",ROW()-4&lt;='Prestamo'!$B$9),ROW()-4,"")</x:f>
      </x:c>
      <x:c r="B188" s="27" t="str">
        <x:f>IF(A188="","",A188*'Prestamo'!$B$10)</x:f>
      </x:c>
      <x:c r="C188" s="20" t="str">
        <x:f>IF(A188="","",H187)</x:f>
      </x:c>
      <x:c r="D188" s="20" t="str">
        <x:f>IF(A188="","",IF(A188='Prestamo'!$B$9,C188,MIN(ROUND(C188*100,0)-('Prestamo'!$B$9-A188),IF(AND('Prestamo'!$B$13="Pagos iguales",'Prestamo'!$B$8&gt;0),'Prestamo'!$B$22-ROUND(E188*100,0)-ROUND(F188*100,0),'Prestamo'!$B$23+IF(A188&lt;='Prestamo'!$B$24,1,0)))/100))</x:f>
      </x:c>
      <x:c r="E188" s="20" t="str">
        <x:f>IF(A188="","",ROUND(ROUND(C188*100,0)*ROUND('Prestamo'!$B$8*100,0)*'Prestamo'!$B$10/(10000*'Prestamo'!$B$11),0)/100)</x:f>
      </x:c>
      <x:c r="F188" s="20" t="str">
        <x:f>IF(A188="","",ROUND(ROUND(E188*100,0)*'Prestamo'!$B$12/100,0)/100)</x:f>
      </x:c>
      <x:c r="G188" s="28" t="str">
        <x:f>IF(A188="","",ROUND(SUM(D188:F188),2))</x:f>
      </x:c>
      <x:c r="H188" s="20" t="str">
        <x:f>IF(A188="","",ROUND(C188-D188,2))</x:f>
      </x:c>
    </x:row>
    <x:row r="189" ht="23" customHeight="1">
      <x:c r="A189" s="27" t="str">
        <x:f>IF(AND('Prestamo'!$B$18="Listo",ROW()-4&lt;='Prestamo'!$B$9),ROW()-4,"")</x:f>
      </x:c>
      <x:c r="B189" s="27" t="str">
        <x:f>IF(A189="","",A189*'Prestamo'!$B$10)</x:f>
      </x:c>
      <x:c r="C189" s="20" t="str">
        <x:f>IF(A189="","",H188)</x:f>
      </x:c>
      <x:c r="D189" s="20" t="str">
        <x:f>IF(A189="","",IF(A189='Prestamo'!$B$9,C189,MIN(ROUND(C189*100,0)-('Prestamo'!$B$9-A189),IF(AND('Prestamo'!$B$13="Pagos iguales",'Prestamo'!$B$8&gt;0),'Prestamo'!$B$22-ROUND(E189*100,0)-ROUND(F189*100,0),'Prestamo'!$B$23+IF(A189&lt;='Prestamo'!$B$24,1,0)))/100))</x:f>
      </x:c>
      <x:c r="E189" s="20" t="str">
        <x:f>IF(A189="","",ROUND(ROUND(C189*100,0)*ROUND('Prestamo'!$B$8*100,0)*'Prestamo'!$B$10/(10000*'Prestamo'!$B$11),0)/100)</x:f>
      </x:c>
      <x:c r="F189" s="20" t="str">
        <x:f>IF(A189="","",ROUND(ROUND(E189*100,0)*'Prestamo'!$B$12/100,0)/100)</x:f>
      </x:c>
      <x:c r="G189" s="28" t="str">
        <x:f>IF(A189="","",ROUND(SUM(D189:F189),2))</x:f>
      </x:c>
      <x:c r="H189" s="20" t="str">
        <x:f>IF(A189="","",ROUND(C189-D189,2))</x:f>
      </x:c>
    </x:row>
    <x:row r="190" ht="23" customHeight="1">
      <x:c r="A190" s="27" t="str">
        <x:f>IF(AND('Prestamo'!$B$18="Listo",ROW()-4&lt;='Prestamo'!$B$9),ROW()-4,"")</x:f>
      </x:c>
      <x:c r="B190" s="27" t="str">
        <x:f>IF(A190="","",A190*'Prestamo'!$B$10)</x:f>
      </x:c>
      <x:c r="C190" s="20" t="str">
        <x:f>IF(A190="","",H189)</x:f>
      </x:c>
      <x:c r="D190" s="20" t="str">
        <x:f>IF(A190="","",IF(A190='Prestamo'!$B$9,C190,MIN(ROUND(C190*100,0)-('Prestamo'!$B$9-A190),IF(AND('Prestamo'!$B$13="Pagos iguales",'Prestamo'!$B$8&gt;0),'Prestamo'!$B$22-ROUND(E190*100,0)-ROUND(F190*100,0),'Prestamo'!$B$23+IF(A190&lt;='Prestamo'!$B$24,1,0)))/100))</x:f>
      </x:c>
      <x:c r="E190" s="20" t="str">
        <x:f>IF(A190="","",ROUND(ROUND(C190*100,0)*ROUND('Prestamo'!$B$8*100,0)*'Prestamo'!$B$10/(10000*'Prestamo'!$B$11),0)/100)</x:f>
      </x:c>
      <x:c r="F190" s="20" t="str">
        <x:f>IF(A190="","",ROUND(ROUND(E190*100,0)*'Prestamo'!$B$12/100,0)/100)</x:f>
      </x:c>
      <x:c r="G190" s="28" t="str">
        <x:f>IF(A190="","",ROUND(SUM(D190:F190),2))</x:f>
      </x:c>
      <x:c r="H190" s="20" t="str">
        <x:f>IF(A190="","",ROUND(C190-D190,2))</x:f>
      </x:c>
    </x:row>
    <x:row r="191" ht="23" customHeight="1">
      <x:c r="A191" s="27" t="str">
        <x:f>IF(AND('Prestamo'!$B$18="Listo",ROW()-4&lt;='Prestamo'!$B$9),ROW()-4,"")</x:f>
      </x:c>
      <x:c r="B191" s="27" t="str">
        <x:f>IF(A191="","",A191*'Prestamo'!$B$10)</x:f>
      </x:c>
      <x:c r="C191" s="20" t="str">
        <x:f>IF(A191="","",H190)</x:f>
      </x:c>
      <x:c r="D191" s="20" t="str">
        <x:f>IF(A191="","",IF(A191='Prestamo'!$B$9,C191,MIN(ROUND(C191*100,0)-('Prestamo'!$B$9-A191),IF(AND('Prestamo'!$B$13="Pagos iguales",'Prestamo'!$B$8&gt;0),'Prestamo'!$B$22-ROUND(E191*100,0)-ROUND(F191*100,0),'Prestamo'!$B$23+IF(A191&lt;='Prestamo'!$B$24,1,0)))/100))</x:f>
      </x:c>
      <x:c r="E191" s="20" t="str">
        <x:f>IF(A191="","",ROUND(ROUND(C191*100,0)*ROUND('Prestamo'!$B$8*100,0)*'Prestamo'!$B$10/(10000*'Prestamo'!$B$11),0)/100)</x:f>
      </x:c>
      <x:c r="F191" s="20" t="str">
        <x:f>IF(A191="","",ROUND(ROUND(E191*100,0)*'Prestamo'!$B$12/100,0)/100)</x:f>
      </x:c>
      <x:c r="G191" s="28" t="str">
        <x:f>IF(A191="","",ROUND(SUM(D191:F191),2))</x:f>
      </x:c>
      <x:c r="H191" s="20" t="str">
        <x:f>IF(A191="","",ROUND(C191-D191,2))</x:f>
      </x:c>
    </x:row>
    <x:row r="192" ht="23" customHeight="1">
      <x:c r="A192" s="27" t="str">
        <x:f>IF(AND('Prestamo'!$B$18="Listo",ROW()-4&lt;='Prestamo'!$B$9),ROW()-4,"")</x:f>
      </x:c>
      <x:c r="B192" s="27" t="str">
        <x:f>IF(A192="","",A192*'Prestamo'!$B$10)</x:f>
      </x:c>
      <x:c r="C192" s="20" t="str">
        <x:f>IF(A192="","",H191)</x:f>
      </x:c>
      <x:c r="D192" s="20" t="str">
        <x:f>IF(A192="","",IF(A192='Prestamo'!$B$9,C192,MIN(ROUND(C192*100,0)-('Prestamo'!$B$9-A192),IF(AND('Prestamo'!$B$13="Pagos iguales",'Prestamo'!$B$8&gt;0),'Prestamo'!$B$22-ROUND(E192*100,0)-ROUND(F192*100,0),'Prestamo'!$B$23+IF(A192&lt;='Prestamo'!$B$24,1,0)))/100))</x:f>
      </x:c>
      <x:c r="E192" s="20" t="str">
        <x:f>IF(A192="","",ROUND(ROUND(C192*100,0)*ROUND('Prestamo'!$B$8*100,0)*'Prestamo'!$B$10/(10000*'Prestamo'!$B$11),0)/100)</x:f>
      </x:c>
      <x:c r="F192" s="20" t="str">
        <x:f>IF(A192="","",ROUND(ROUND(E192*100,0)*'Prestamo'!$B$12/100,0)/100)</x:f>
      </x:c>
      <x:c r="G192" s="28" t="str">
        <x:f>IF(A192="","",ROUND(SUM(D192:F192),2))</x:f>
      </x:c>
      <x:c r="H192" s="20" t="str">
        <x:f>IF(A192="","",ROUND(C192-D192,2))</x:f>
      </x:c>
    </x:row>
    <x:row r="193" ht="23" customHeight="1">
      <x:c r="A193" s="27" t="str">
        <x:f>IF(AND('Prestamo'!$B$18="Listo",ROW()-4&lt;='Prestamo'!$B$9),ROW()-4,"")</x:f>
      </x:c>
      <x:c r="B193" s="27" t="str">
        <x:f>IF(A193="","",A193*'Prestamo'!$B$10)</x:f>
      </x:c>
      <x:c r="C193" s="20" t="str">
        <x:f>IF(A193="","",H192)</x:f>
      </x:c>
      <x:c r="D193" s="20" t="str">
        <x:f>IF(A193="","",IF(A193='Prestamo'!$B$9,C193,MIN(ROUND(C193*100,0)-('Prestamo'!$B$9-A193),IF(AND('Prestamo'!$B$13="Pagos iguales",'Prestamo'!$B$8&gt;0),'Prestamo'!$B$22-ROUND(E193*100,0)-ROUND(F193*100,0),'Prestamo'!$B$23+IF(A193&lt;='Prestamo'!$B$24,1,0)))/100))</x:f>
      </x:c>
      <x:c r="E193" s="20" t="str">
        <x:f>IF(A193="","",ROUND(ROUND(C193*100,0)*ROUND('Prestamo'!$B$8*100,0)*'Prestamo'!$B$10/(10000*'Prestamo'!$B$11),0)/100)</x:f>
      </x:c>
      <x:c r="F193" s="20" t="str">
        <x:f>IF(A193="","",ROUND(ROUND(E193*100,0)*'Prestamo'!$B$12/100,0)/100)</x:f>
      </x:c>
      <x:c r="G193" s="28" t="str">
        <x:f>IF(A193="","",ROUND(SUM(D193:F193),2))</x:f>
      </x:c>
      <x:c r="H193" s="20" t="str">
        <x:f>IF(A193="","",ROUND(C193-D193,2))</x:f>
      </x:c>
    </x:row>
    <x:row r="194" ht="23" customHeight="1">
      <x:c r="A194" s="27" t="str">
        <x:f>IF(AND('Prestamo'!$B$18="Listo",ROW()-4&lt;='Prestamo'!$B$9),ROW()-4,"")</x:f>
      </x:c>
      <x:c r="B194" s="27" t="str">
        <x:f>IF(A194="","",A194*'Prestamo'!$B$10)</x:f>
      </x:c>
      <x:c r="C194" s="20" t="str">
        <x:f>IF(A194="","",H193)</x:f>
      </x:c>
      <x:c r="D194" s="20" t="str">
        <x:f>IF(A194="","",IF(A194='Prestamo'!$B$9,C194,MIN(ROUND(C194*100,0)-('Prestamo'!$B$9-A194),IF(AND('Prestamo'!$B$13="Pagos iguales",'Prestamo'!$B$8&gt;0),'Prestamo'!$B$22-ROUND(E194*100,0)-ROUND(F194*100,0),'Prestamo'!$B$23+IF(A194&lt;='Prestamo'!$B$24,1,0)))/100))</x:f>
      </x:c>
      <x:c r="E194" s="20" t="str">
        <x:f>IF(A194="","",ROUND(ROUND(C194*100,0)*ROUND('Prestamo'!$B$8*100,0)*'Prestamo'!$B$10/(10000*'Prestamo'!$B$11),0)/100)</x:f>
      </x:c>
      <x:c r="F194" s="20" t="str">
        <x:f>IF(A194="","",ROUND(ROUND(E194*100,0)*'Prestamo'!$B$12/100,0)/100)</x:f>
      </x:c>
      <x:c r="G194" s="28" t="str">
        <x:f>IF(A194="","",ROUND(SUM(D194:F194),2))</x:f>
      </x:c>
      <x:c r="H194" s="20" t="str">
        <x:f>IF(A194="","",ROUND(C194-D194,2))</x:f>
      </x:c>
    </x:row>
    <x:row r="195" ht="23" customHeight="1">
      <x:c r="A195" s="27" t="str">
        <x:f>IF(AND('Prestamo'!$B$18="Listo",ROW()-4&lt;='Prestamo'!$B$9),ROW()-4,"")</x:f>
      </x:c>
      <x:c r="B195" s="27" t="str">
        <x:f>IF(A195="","",A195*'Prestamo'!$B$10)</x:f>
      </x:c>
      <x:c r="C195" s="20" t="str">
        <x:f>IF(A195="","",H194)</x:f>
      </x:c>
      <x:c r="D195" s="20" t="str">
        <x:f>IF(A195="","",IF(A195='Prestamo'!$B$9,C195,MIN(ROUND(C195*100,0)-('Prestamo'!$B$9-A195),IF(AND('Prestamo'!$B$13="Pagos iguales",'Prestamo'!$B$8&gt;0),'Prestamo'!$B$22-ROUND(E195*100,0)-ROUND(F195*100,0),'Prestamo'!$B$23+IF(A195&lt;='Prestamo'!$B$24,1,0)))/100))</x:f>
      </x:c>
      <x:c r="E195" s="20" t="str">
        <x:f>IF(A195="","",ROUND(ROUND(C195*100,0)*ROUND('Prestamo'!$B$8*100,0)*'Prestamo'!$B$10/(10000*'Prestamo'!$B$11),0)/100)</x:f>
      </x:c>
      <x:c r="F195" s="20" t="str">
        <x:f>IF(A195="","",ROUND(ROUND(E195*100,0)*'Prestamo'!$B$12/100,0)/100)</x:f>
      </x:c>
      <x:c r="G195" s="28" t="str">
        <x:f>IF(A195="","",ROUND(SUM(D195:F195),2))</x:f>
      </x:c>
      <x:c r="H195" s="20" t="str">
        <x:f>IF(A195="","",ROUND(C195-D195,2))</x:f>
      </x:c>
    </x:row>
    <x:row r="196" ht="23" customHeight="1">
      <x:c r="A196" s="27" t="str">
        <x:f>IF(AND('Prestamo'!$B$18="Listo",ROW()-4&lt;='Prestamo'!$B$9),ROW()-4,"")</x:f>
      </x:c>
      <x:c r="B196" s="27" t="str">
        <x:f>IF(A196="","",A196*'Prestamo'!$B$10)</x:f>
      </x:c>
      <x:c r="C196" s="20" t="str">
        <x:f>IF(A196="","",H195)</x:f>
      </x:c>
      <x:c r="D196" s="20" t="str">
        <x:f>IF(A196="","",IF(A196='Prestamo'!$B$9,C196,MIN(ROUND(C196*100,0)-('Prestamo'!$B$9-A196),IF(AND('Prestamo'!$B$13="Pagos iguales",'Prestamo'!$B$8&gt;0),'Prestamo'!$B$22-ROUND(E196*100,0)-ROUND(F196*100,0),'Prestamo'!$B$23+IF(A196&lt;='Prestamo'!$B$24,1,0)))/100))</x:f>
      </x:c>
      <x:c r="E196" s="20" t="str">
        <x:f>IF(A196="","",ROUND(ROUND(C196*100,0)*ROUND('Prestamo'!$B$8*100,0)*'Prestamo'!$B$10/(10000*'Prestamo'!$B$11),0)/100)</x:f>
      </x:c>
      <x:c r="F196" s="20" t="str">
        <x:f>IF(A196="","",ROUND(ROUND(E196*100,0)*'Prestamo'!$B$12/100,0)/100)</x:f>
      </x:c>
      <x:c r="G196" s="28" t="str">
        <x:f>IF(A196="","",ROUND(SUM(D196:F196),2))</x:f>
      </x:c>
      <x:c r="H196" s="20" t="str">
        <x:f>IF(A196="","",ROUND(C196-D196,2))</x:f>
      </x:c>
    </x:row>
    <x:row r="197" ht="23" customHeight="1">
      <x:c r="A197" s="27" t="str">
        <x:f>IF(AND('Prestamo'!$B$18="Listo",ROW()-4&lt;='Prestamo'!$B$9),ROW()-4,"")</x:f>
      </x:c>
      <x:c r="B197" s="27" t="str">
        <x:f>IF(A197="","",A197*'Prestamo'!$B$10)</x:f>
      </x:c>
      <x:c r="C197" s="20" t="str">
        <x:f>IF(A197="","",H196)</x:f>
      </x:c>
      <x:c r="D197" s="20" t="str">
        <x:f>IF(A197="","",IF(A197='Prestamo'!$B$9,C197,MIN(ROUND(C197*100,0)-('Prestamo'!$B$9-A197),IF(AND('Prestamo'!$B$13="Pagos iguales",'Prestamo'!$B$8&gt;0),'Prestamo'!$B$22-ROUND(E197*100,0)-ROUND(F197*100,0),'Prestamo'!$B$23+IF(A197&lt;='Prestamo'!$B$24,1,0)))/100))</x:f>
      </x:c>
      <x:c r="E197" s="20" t="str">
        <x:f>IF(A197="","",ROUND(ROUND(C197*100,0)*ROUND('Prestamo'!$B$8*100,0)*'Prestamo'!$B$10/(10000*'Prestamo'!$B$11),0)/100)</x:f>
      </x:c>
      <x:c r="F197" s="20" t="str">
        <x:f>IF(A197="","",ROUND(ROUND(E197*100,0)*'Prestamo'!$B$12/100,0)/100)</x:f>
      </x:c>
      <x:c r="G197" s="28" t="str">
        <x:f>IF(A197="","",ROUND(SUM(D197:F197),2))</x:f>
      </x:c>
      <x:c r="H197" s="20" t="str">
        <x:f>IF(A197="","",ROUND(C197-D197,2))</x:f>
      </x:c>
    </x:row>
    <x:row r="198" ht="23" customHeight="1">
      <x:c r="A198" s="27" t="str">
        <x:f>IF(AND('Prestamo'!$B$18="Listo",ROW()-4&lt;='Prestamo'!$B$9),ROW()-4,"")</x:f>
      </x:c>
      <x:c r="B198" s="27" t="str">
        <x:f>IF(A198="","",A198*'Prestamo'!$B$10)</x:f>
      </x:c>
      <x:c r="C198" s="20" t="str">
        <x:f>IF(A198="","",H197)</x:f>
      </x:c>
      <x:c r="D198" s="20" t="str">
        <x:f>IF(A198="","",IF(A198='Prestamo'!$B$9,C198,MIN(ROUND(C198*100,0)-('Prestamo'!$B$9-A198),IF(AND('Prestamo'!$B$13="Pagos iguales",'Prestamo'!$B$8&gt;0),'Prestamo'!$B$22-ROUND(E198*100,0)-ROUND(F198*100,0),'Prestamo'!$B$23+IF(A198&lt;='Prestamo'!$B$24,1,0)))/100))</x:f>
      </x:c>
      <x:c r="E198" s="20" t="str">
        <x:f>IF(A198="","",ROUND(ROUND(C198*100,0)*ROUND('Prestamo'!$B$8*100,0)*'Prestamo'!$B$10/(10000*'Prestamo'!$B$11),0)/100)</x:f>
      </x:c>
      <x:c r="F198" s="20" t="str">
        <x:f>IF(A198="","",ROUND(ROUND(E198*100,0)*'Prestamo'!$B$12/100,0)/100)</x:f>
      </x:c>
      <x:c r="G198" s="28" t="str">
        <x:f>IF(A198="","",ROUND(SUM(D198:F198),2))</x:f>
      </x:c>
      <x:c r="H198" s="20" t="str">
        <x:f>IF(A198="","",ROUND(C198-D198,2))</x:f>
      </x:c>
    </x:row>
    <x:row r="199" ht="23" customHeight="1">
      <x:c r="A199" s="27" t="str">
        <x:f>IF(AND('Prestamo'!$B$18="Listo",ROW()-4&lt;='Prestamo'!$B$9),ROW()-4,"")</x:f>
      </x:c>
      <x:c r="B199" s="27" t="str">
        <x:f>IF(A199="","",A199*'Prestamo'!$B$10)</x:f>
      </x:c>
      <x:c r="C199" s="20" t="str">
        <x:f>IF(A199="","",H198)</x:f>
      </x:c>
      <x:c r="D199" s="20" t="str">
        <x:f>IF(A199="","",IF(A199='Prestamo'!$B$9,C199,MIN(ROUND(C199*100,0)-('Prestamo'!$B$9-A199),IF(AND('Prestamo'!$B$13="Pagos iguales",'Prestamo'!$B$8&gt;0),'Prestamo'!$B$22-ROUND(E199*100,0)-ROUND(F199*100,0),'Prestamo'!$B$23+IF(A199&lt;='Prestamo'!$B$24,1,0)))/100))</x:f>
      </x:c>
      <x:c r="E199" s="20" t="str">
        <x:f>IF(A199="","",ROUND(ROUND(C199*100,0)*ROUND('Prestamo'!$B$8*100,0)*'Prestamo'!$B$10/(10000*'Prestamo'!$B$11),0)/100)</x:f>
      </x:c>
      <x:c r="F199" s="20" t="str">
        <x:f>IF(A199="","",ROUND(ROUND(E199*100,0)*'Prestamo'!$B$12/100,0)/100)</x:f>
      </x:c>
      <x:c r="G199" s="28" t="str">
        <x:f>IF(A199="","",ROUND(SUM(D199:F199),2))</x:f>
      </x:c>
      <x:c r="H199" s="20" t="str">
        <x:f>IF(A199="","",ROUND(C199-D199,2))</x:f>
      </x:c>
    </x:row>
    <x:row r="200" ht="23" customHeight="1">
      <x:c r="A200" s="27" t="str">
        <x:f>IF(AND('Prestamo'!$B$18="Listo",ROW()-4&lt;='Prestamo'!$B$9),ROW()-4,"")</x:f>
      </x:c>
      <x:c r="B200" s="27" t="str">
        <x:f>IF(A200="","",A200*'Prestamo'!$B$10)</x:f>
      </x:c>
      <x:c r="C200" s="20" t="str">
        <x:f>IF(A200="","",H199)</x:f>
      </x:c>
      <x:c r="D200" s="20" t="str">
        <x:f>IF(A200="","",IF(A200='Prestamo'!$B$9,C200,MIN(ROUND(C200*100,0)-('Prestamo'!$B$9-A200),IF(AND('Prestamo'!$B$13="Pagos iguales",'Prestamo'!$B$8&gt;0),'Prestamo'!$B$22-ROUND(E200*100,0)-ROUND(F200*100,0),'Prestamo'!$B$23+IF(A200&lt;='Prestamo'!$B$24,1,0)))/100))</x:f>
      </x:c>
      <x:c r="E200" s="20" t="str">
        <x:f>IF(A200="","",ROUND(ROUND(C200*100,0)*ROUND('Prestamo'!$B$8*100,0)*'Prestamo'!$B$10/(10000*'Prestamo'!$B$11),0)/100)</x:f>
      </x:c>
      <x:c r="F200" s="20" t="str">
        <x:f>IF(A200="","",ROUND(ROUND(E200*100,0)*'Prestamo'!$B$12/100,0)/100)</x:f>
      </x:c>
      <x:c r="G200" s="28" t="str">
        <x:f>IF(A200="","",ROUND(SUM(D200:F200),2))</x:f>
      </x:c>
      <x:c r="H200" s="20" t="str">
        <x:f>IF(A200="","",ROUND(C200-D200,2))</x:f>
      </x:c>
    </x:row>
    <x:row r="201" ht="23" customHeight="1">
      <x:c r="A201" s="27" t="str">
        <x:f>IF(AND('Prestamo'!$B$18="Listo",ROW()-4&lt;='Prestamo'!$B$9),ROW()-4,"")</x:f>
      </x:c>
      <x:c r="B201" s="27" t="str">
        <x:f>IF(A201="","",A201*'Prestamo'!$B$10)</x:f>
      </x:c>
      <x:c r="C201" s="20" t="str">
        <x:f>IF(A201="","",H200)</x:f>
      </x:c>
      <x:c r="D201" s="20" t="str">
        <x:f>IF(A201="","",IF(A201='Prestamo'!$B$9,C201,MIN(ROUND(C201*100,0)-('Prestamo'!$B$9-A201),IF(AND('Prestamo'!$B$13="Pagos iguales",'Prestamo'!$B$8&gt;0),'Prestamo'!$B$22-ROUND(E201*100,0)-ROUND(F201*100,0),'Prestamo'!$B$23+IF(A201&lt;='Prestamo'!$B$24,1,0)))/100))</x:f>
      </x:c>
      <x:c r="E201" s="20" t="str">
        <x:f>IF(A201="","",ROUND(ROUND(C201*100,0)*ROUND('Prestamo'!$B$8*100,0)*'Prestamo'!$B$10/(10000*'Prestamo'!$B$11),0)/100)</x:f>
      </x:c>
      <x:c r="F201" s="20" t="str">
        <x:f>IF(A201="","",ROUND(ROUND(E201*100,0)*'Prestamo'!$B$12/100,0)/100)</x:f>
      </x:c>
      <x:c r="G201" s="28" t="str">
        <x:f>IF(A201="","",ROUND(SUM(D201:F201),2))</x:f>
      </x:c>
      <x:c r="H201" s="20" t="str">
        <x:f>IF(A201="","",ROUND(C201-D201,2))</x:f>
      </x:c>
    </x:row>
    <x:row r="202" ht="23" customHeight="1">
      <x:c r="A202" s="27" t="str">
        <x:f>IF(AND('Prestamo'!$B$18="Listo",ROW()-4&lt;='Prestamo'!$B$9),ROW()-4,"")</x:f>
      </x:c>
      <x:c r="B202" s="27" t="str">
        <x:f>IF(A202="","",A202*'Prestamo'!$B$10)</x:f>
      </x:c>
      <x:c r="C202" s="20" t="str">
        <x:f>IF(A202="","",H201)</x:f>
      </x:c>
      <x:c r="D202" s="20" t="str">
        <x:f>IF(A202="","",IF(A202='Prestamo'!$B$9,C202,MIN(ROUND(C202*100,0)-('Prestamo'!$B$9-A202),IF(AND('Prestamo'!$B$13="Pagos iguales",'Prestamo'!$B$8&gt;0),'Prestamo'!$B$22-ROUND(E202*100,0)-ROUND(F202*100,0),'Prestamo'!$B$23+IF(A202&lt;='Prestamo'!$B$24,1,0)))/100))</x:f>
      </x:c>
      <x:c r="E202" s="20" t="str">
        <x:f>IF(A202="","",ROUND(ROUND(C202*100,0)*ROUND('Prestamo'!$B$8*100,0)*'Prestamo'!$B$10/(10000*'Prestamo'!$B$11),0)/100)</x:f>
      </x:c>
      <x:c r="F202" s="20" t="str">
        <x:f>IF(A202="","",ROUND(ROUND(E202*100,0)*'Prestamo'!$B$12/100,0)/100)</x:f>
      </x:c>
      <x:c r="G202" s="28" t="str">
        <x:f>IF(A202="","",ROUND(SUM(D202:F202),2))</x:f>
      </x:c>
      <x:c r="H202" s="20" t="str">
        <x:f>IF(A202="","",ROUND(C202-D202,2))</x:f>
      </x:c>
    </x:row>
    <x:row r="203" ht="23" customHeight="1">
      <x:c r="A203" s="27" t="str">
        <x:f>IF(AND('Prestamo'!$B$18="Listo",ROW()-4&lt;='Prestamo'!$B$9),ROW()-4,"")</x:f>
      </x:c>
      <x:c r="B203" s="27" t="str">
        <x:f>IF(A203="","",A203*'Prestamo'!$B$10)</x:f>
      </x:c>
      <x:c r="C203" s="20" t="str">
        <x:f>IF(A203="","",H202)</x:f>
      </x:c>
      <x:c r="D203" s="20" t="str">
        <x:f>IF(A203="","",IF(A203='Prestamo'!$B$9,C203,MIN(ROUND(C203*100,0)-('Prestamo'!$B$9-A203),IF(AND('Prestamo'!$B$13="Pagos iguales",'Prestamo'!$B$8&gt;0),'Prestamo'!$B$22-ROUND(E203*100,0)-ROUND(F203*100,0),'Prestamo'!$B$23+IF(A203&lt;='Prestamo'!$B$24,1,0)))/100))</x:f>
      </x:c>
      <x:c r="E203" s="20" t="str">
        <x:f>IF(A203="","",ROUND(ROUND(C203*100,0)*ROUND('Prestamo'!$B$8*100,0)*'Prestamo'!$B$10/(10000*'Prestamo'!$B$11),0)/100)</x:f>
      </x:c>
      <x:c r="F203" s="20" t="str">
        <x:f>IF(A203="","",ROUND(ROUND(E203*100,0)*'Prestamo'!$B$12/100,0)/100)</x:f>
      </x:c>
      <x:c r="G203" s="28" t="str">
        <x:f>IF(A203="","",ROUND(SUM(D203:F203),2))</x:f>
      </x:c>
      <x:c r="H203" s="20" t="str">
        <x:f>IF(A203="","",ROUND(C203-D203,2))</x:f>
      </x:c>
    </x:row>
    <x:row r="204" ht="23" customHeight="1">
      <x:c r="A204" s="27" t="str">
        <x:f>IF(AND('Prestamo'!$B$18="Listo",ROW()-4&lt;='Prestamo'!$B$9),ROW()-4,"")</x:f>
      </x:c>
      <x:c r="B204" s="27" t="str">
        <x:f>IF(A204="","",A204*'Prestamo'!$B$10)</x:f>
      </x:c>
      <x:c r="C204" s="20" t="str">
        <x:f>IF(A204="","",H203)</x:f>
      </x:c>
      <x:c r="D204" s="20" t="str">
        <x:f>IF(A204="","",IF(A204='Prestamo'!$B$9,C204,MIN(ROUND(C204*100,0)-('Prestamo'!$B$9-A204),IF(AND('Prestamo'!$B$13="Pagos iguales",'Prestamo'!$B$8&gt;0),'Prestamo'!$B$22-ROUND(E204*100,0)-ROUND(F204*100,0),'Prestamo'!$B$23+IF(A204&lt;='Prestamo'!$B$24,1,0)))/100))</x:f>
      </x:c>
      <x:c r="E204" s="20" t="str">
        <x:f>IF(A204="","",ROUND(ROUND(C204*100,0)*ROUND('Prestamo'!$B$8*100,0)*'Prestamo'!$B$10/(10000*'Prestamo'!$B$11),0)/100)</x:f>
      </x:c>
      <x:c r="F204" s="20" t="str">
        <x:f>IF(A204="","",ROUND(ROUND(E204*100,0)*'Prestamo'!$B$12/100,0)/100)</x:f>
      </x:c>
      <x:c r="G204" s="28" t="str">
        <x:f>IF(A204="","",ROUND(SUM(D204:F204),2))</x:f>
      </x:c>
      <x:c r="H204" s="20" t="str">
        <x:f>IF(A204="","",ROUND(C204-D204,2))</x:f>
      </x:c>
    </x:row>
    <x:row r="205" ht="23" customHeight="1">
      <x:c r="A205" s="27" t="str">
        <x:f>IF(AND('Prestamo'!$B$18="Listo",ROW()-4&lt;='Prestamo'!$B$9),ROW()-4,"")</x:f>
      </x:c>
      <x:c r="B205" s="27" t="str">
        <x:f>IF(A205="","",A205*'Prestamo'!$B$10)</x:f>
      </x:c>
      <x:c r="C205" s="20" t="str">
        <x:f>IF(A205="","",H204)</x:f>
      </x:c>
      <x:c r="D205" s="20" t="str">
        <x:f>IF(A205="","",IF(A205='Prestamo'!$B$9,C205,MIN(ROUND(C205*100,0)-('Prestamo'!$B$9-A205),IF(AND('Prestamo'!$B$13="Pagos iguales",'Prestamo'!$B$8&gt;0),'Prestamo'!$B$22-ROUND(E205*100,0)-ROUND(F205*100,0),'Prestamo'!$B$23+IF(A205&lt;='Prestamo'!$B$24,1,0)))/100))</x:f>
      </x:c>
      <x:c r="E205" s="20" t="str">
        <x:f>IF(A205="","",ROUND(ROUND(C205*100,0)*ROUND('Prestamo'!$B$8*100,0)*'Prestamo'!$B$10/(10000*'Prestamo'!$B$11),0)/100)</x:f>
      </x:c>
      <x:c r="F205" s="20" t="str">
        <x:f>IF(A205="","",ROUND(ROUND(E205*100,0)*'Prestamo'!$B$12/100,0)/100)</x:f>
      </x:c>
      <x:c r="G205" s="28" t="str">
        <x:f>IF(A205="","",ROUND(SUM(D205:F205),2))</x:f>
      </x:c>
      <x:c r="H205" s="20" t="str">
        <x:f>IF(A205="","",ROUND(C205-D205,2))</x:f>
      </x:c>
    </x:row>
    <x:row r="206" ht="23" customHeight="1">
      <x:c r="A206" s="27" t="str">
        <x:f>IF(AND('Prestamo'!$B$18="Listo",ROW()-4&lt;='Prestamo'!$B$9),ROW()-4,"")</x:f>
      </x:c>
      <x:c r="B206" s="27" t="str">
        <x:f>IF(A206="","",A206*'Prestamo'!$B$10)</x:f>
      </x:c>
      <x:c r="C206" s="20" t="str">
        <x:f>IF(A206="","",H205)</x:f>
      </x:c>
      <x:c r="D206" s="20" t="str">
        <x:f>IF(A206="","",IF(A206='Prestamo'!$B$9,C206,MIN(ROUND(C206*100,0)-('Prestamo'!$B$9-A206),IF(AND('Prestamo'!$B$13="Pagos iguales",'Prestamo'!$B$8&gt;0),'Prestamo'!$B$22-ROUND(E206*100,0)-ROUND(F206*100,0),'Prestamo'!$B$23+IF(A206&lt;='Prestamo'!$B$24,1,0)))/100))</x:f>
      </x:c>
      <x:c r="E206" s="20" t="str">
        <x:f>IF(A206="","",ROUND(ROUND(C206*100,0)*ROUND('Prestamo'!$B$8*100,0)*'Prestamo'!$B$10/(10000*'Prestamo'!$B$11),0)/100)</x:f>
      </x:c>
      <x:c r="F206" s="20" t="str">
        <x:f>IF(A206="","",ROUND(ROUND(E206*100,0)*'Prestamo'!$B$12/100,0)/100)</x:f>
      </x:c>
      <x:c r="G206" s="28" t="str">
        <x:f>IF(A206="","",ROUND(SUM(D206:F206),2))</x:f>
      </x:c>
      <x:c r="H206" s="20" t="str">
        <x:f>IF(A206="","",ROUND(C206-D206,2))</x:f>
      </x:c>
    </x:row>
    <x:row r="207" ht="23" customHeight="1">
      <x:c r="A207" s="27" t="str">
        <x:f>IF(AND('Prestamo'!$B$18="Listo",ROW()-4&lt;='Prestamo'!$B$9),ROW()-4,"")</x:f>
      </x:c>
      <x:c r="B207" s="27" t="str">
        <x:f>IF(A207="","",A207*'Prestamo'!$B$10)</x:f>
      </x:c>
      <x:c r="C207" s="20" t="str">
        <x:f>IF(A207="","",H206)</x:f>
      </x:c>
      <x:c r="D207" s="20" t="str">
        <x:f>IF(A207="","",IF(A207='Prestamo'!$B$9,C207,MIN(ROUND(C207*100,0)-('Prestamo'!$B$9-A207),IF(AND('Prestamo'!$B$13="Pagos iguales",'Prestamo'!$B$8&gt;0),'Prestamo'!$B$22-ROUND(E207*100,0)-ROUND(F207*100,0),'Prestamo'!$B$23+IF(A207&lt;='Prestamo'!$B$24,1,0)))/100))</x:f>
      </x:c>
      <x:c r="E207" s="20" t="str">
        <x:f>IF(A207="","",ROUND(ROUND(C207*100,0)*ROUND('Prestamo'!$B$8*100,0)*'Prestamo'!$B$10/(10000*'Prestamo'!$B$11),0)/100)</x:f>
      </x:c>
      <x:c r="F207" s="20" t="str">
        <x:f>IF(A207="","",ROUND(ROUND(E207*100,0)*'Prestamo'!$B$12/100,0)/100)</x:f>
      </x:c>
      <x:c r="G207" s="28" t="str">
        <x:f>IF(A207="","",ROUND(SUM(D207:F207),2))</x:f>
      </x:c>
      <x:c r="H207" s="20" t="str">
        <x:f>IF(A207="","",ROUND(C207-D207,2))</x:f>
      </x:c>
    </x:row>
    <x:row r="208" ht="23" customHeight="1">
      <x:c r="A208" s="27" t="str">
        <x:f>IF(AND('Prestamo'!$B$18="Listo",ROW()-4&lt;='Prestamo'!$B$9),ROW()-4,"")</x:f>
      </x:c>
      <x:c r="B208" s="27" t="str">
        <x:f>IF(A208="","",A208*'Prestamo'!$B$10)</x:f>
      </x:c>
      <x:c r="C208" s="20" t="str">
        <x:f>IF(A208="","",H207)</x:f>
      </x:c>
      <x:c r="D208" s="20" t="str">
        <x:f>IF(A208="","",IF(A208='Prestamo'!$B$9,C208,MIN(ROUND(C208*100,0)-('Prestamo'!$B$9-A208),IF(AND('Prestamo'!$B$13="Pagos iguales",'Prestamo'!$B$8&gt;0),'Prestamo'!$B$22-ROUND(E208*100,0)-ROUND(F208*100,0),'Prestamo'!$B$23+IF(A208&lt;='Prestamo'!$B$24,1,0)))/100))</x:f>
      </x:c>
      <x:c r="E208" s="20" t="str">
        <x:f>IF(A208="","",ROUND(ROUND(C208*100,0)*ROUND('Prestamo'!$B$8*100,0)*'Prestamo'!$B$10/(10000*'Prestamo'!$B$11),0)/100)</x:f>
      </x:c>
      <x:c r="F208" s="20" t="str">
        <x:f>IF(A208="","",ROUND(ROUND(E208*100,0)*'Prestamo'!$B$12/100,0)/100)</x:f>
      </x:c>
      <x:c r="G208" s="28" t="str">
        <x:f>IF(A208="","",ROUND(SUM(D208:F208),2))</x:f>
      </x:c>
      <x:c r="H208" s="20" t="str">
        <x:f>IF(A208="","",ROUND(C208-D208,2))</x:f>
      </x:c>
    </x:row>
    <x:row r="209" ht="23" customHeight="1">
      <x:c r="A209" s="27" t="str">
        <x:f>IF(AND('Prestamo'!$B$18="Listo",ROW()-4&lt;='Prestamo'!$B$9),ROW()-4,"")</x:f>
      </x:c>
      <x:c r="B209" s="27" t="str">
        <x:f>IF(A209="","",A209*'Prestamo'!$B$10)</x:f>
      </x:c>
      <x:c r="C209" s="20" t="str">
        <x:f>IF(A209="","",H208)</x:f>
      </x:c>
      <x:c r="D209" s="20" t="str">
        <x:f>IF(A209="","",IF(A209='Prestamo'!$B$9,C209,MIN(ROUND(C209*100,0)-('Prestamo'!$B$9-A209),IF(AND('Prestamo'!$B$13="Pagos iguales",'Prestamo'!$B$8&gt;0),'Prestamo'!$B$22-ROUND(E209*100,0)-ROUND(F209*100,0),'Prestamo'!$B$23+IF(A209&lt;='Prestamo'!$B$24,1,0)))/100))</x:f>
      </x:c>
      <x:c r="E209" s="20" t="str">
        <x:f>IF(A209="","",ROUND(ROUND(C209*100,0)*ROUND('Prestamo'!$B$8*100,0)*'Prestamo'!$B$10/(10000*'Prestamo'!$B$11),0)/100)</x:f>
      </x:c>
      <x:c r="F209" s="20" t="str">
        <x:f>IF(A209="","",ROUND(ROUND(E209*100,0)*'Prestamo'!$B$12/100,0)/100)</x:f>
      </x:c>
      <x:c r="G209" s="28" t="str">
        <x:f>IF(A209="","",ROUND(SUM(D209:F209),2))</x:f>
      </x:c>
      <x:c r="H209" s="20" t="str">
        <x:f>IF(A209="","",ROUND(C209-D209,2))</x:f>
      </x:c>
    </x:row>
    <x:row r="210" ht="23" customHeight="1">
      <x:c r="A210" s="27" t="str">
        <x:f>IF(AND('Prestamo'!$B$18="Listo",ROW()-4&lt;='Prestamo'!$B$9),ROW()-4,"")</x:f>
      </x:c>
      <x:c r="B210" s="27" t="str">
        <x:f>IF(A210="","",A210*'Prestamo'!$B$10)</x:f>
      </x:c>
      <x:c r="C210" s="20" t="str">
        <x:f>IF(A210="","",H209)</x:f>
      </x:c>
      <x:c r="D210" s="20" t="str">
        <x:f>IF(A210="","",IF(A210='Prestamo'!$B$9,C210,MIN(ROUND(C210*100,0)-('Prestamo'!$B$9-A210),IF(AND('Prestamo'!$B$13="Pagos iguales",'Prestamo'!$B$8&gt;0),'Prestamo'!$B$22-ROUND(E210*100,0)-ROUND(F210*100,0),'Prestamo'!$B$23+IF(A210&lt;='Prestamo'!$B$24,1,0)))/100))</x:f>
      </x:c>
      <x:c r="E210" s="20" t="str">
        <x:f>IF(A210="","",ROUND(ROUND(C210*100,0)*ROUND('Prestamo'!$B$8*100,0)*'Prestamo'!$B$10/(10000*'Prestamo'!$B$11),0)/100)</x:f>
      </x:c>
      <x:c r="F210" s="20" t="str">
        <x:f>IF(A210="","",ROUND(ROUND(E210*100,0)*'Prestamo'!$B$12/100,0)/100)</x:f>
      </x:c>
      <x:c r="G210" s="28" t="str">
        <x:f>IF(A210="","",ROUND(SUM(D210:F210),2))</x:f>
      </x:c>
      <x:c r="H210" s="20" t="str">
        <x:f>IF(A210="","",ROUND(C210-D210,2))</x:f>
      </x:c>
    </x:row>
    <x:row r="211" ht="23" customHeight="1">
      <x:c r="A211" s="27" t="str">
        <x:f>IF(AND('Prestamo'!$B$18="Listo",ROW()-4&lt;='Prestamo'!$B$9),ROW()-4,"")</x:f>
      </x:c>
      <x:c r="B211" s="27" t="str">
        <x:f>IF(A211="","",A211*'Prestamo'!$B$10)</x:f>
      </x:c>
      <x:c r="C211" s="20" t="str">
        <x:f>IF(A211="","",H210)</x:f>
      </x:c>
      <x:c r="D211" s="20" t="str">
        <x:f>IF(A211="","",IF(A211='Prestamo'!$B$9,C211,MIN(ROUND(C211*100,0)-('Prestamo'!$B$9-A211),IF(AND('Prestamo'!$B$13="Pagos iguales",'Prestamo'!$B$8&gt;0),'Prestamo'!$B$22-ROUND(E211*100,0)-ROUND(F211*100,0),'Prestamo'!$B$23+IF(A211&lt;='Prestamo'!$B$24,1,0)))/100))</x:f>
      </x:c>
      <x:c r="E211" s="20" t="str">
        <x:f>IF(A211="","",ROUND(ROUND(C211*100,0)*ROUND('Prestamo'!$B$8*100,0)*'Prestamo'!$B$10/(10000*'Prestamo'!$B$11),0)/100)</x:f>
      </x:c>
      <x:c r="F211" s="20" t="str">
        <x:f>IF(A211="","",ROUND(ROUND(E211*100,0)*'Prestamo'!$B$12/100,0)/100)</x:f>
      </x:c>
      <x:c r="G211" s="28" t="str">
        <x:f>IF(A211="","",ROUND(SUM(D211:F211),2))</x:f>
      </x:c>
      <x:c r="H211" s="20" t="str">
        <x:f>IF(A211="","",ROUND(C211-D211,2))</x:f>
      </x:c>
    </x:row>
    <x:row r="212" ht="23" customHeight="1">
      <x:c r="A212" s="27" t="str">
        <x:f>IF(AND('Prestamo'!$B$18="Listo",ROW()-4&lt;='Prestamo'!$B$9),ROW()-4,"")</x:f>
      </x:c>
      <x:c r="B212" s="27" t="str">
        <x:f>IF(A212="","",A212*'Prestamo'!$B$10)</x:f>
      </x:c>
      <x:c r="C212" s="20" t="str">
        <x:f>IF(A212="","",H211)</x:f>
      </x:c>
      <x:c r="D212" s="20" t="str">
        <x:f>IF(A212="","",IF(A212='Prestamo'!$B$9,C212,MIN(ROUND(C212*100,0)-('Prestamo'!$B$9-A212),IF(AND('Prestamo'!$B$13="Pagos iguales",'Prestamo'!$B$8&gt;0),'Prestamo'!$B$22-ROUND(E212*100,0)-ROUND(F212*100,0),'Prestamo'!$B$23+IF(A212&lt;='Prestamo'!$B$24,1,0)))/100))</x:f>
      </x:c>
      <x:c r="E212" s="20" t="str">
        <x:f>IF(A212="","",ROUND(ROUND(C212*100,0)*ROUND('Prestamo'!$B$8*100,0)*'Prestamo'!$B$10/(10000*'Prestamo'!$B$11),0)/100)</x:f>
      </x:c>
      <x:c r="F212" s="20" t="str">
        <x:f>IF(A212="","",ROUND(ROUND(E212*100,0)*'Prestamo'!$B$12/100,0)/100)</x:f>
      </x:c>
      <x:c r="G212" s="28" t="str">
        <x:f>IF(A212="","",ROUND(SUM(D212:F212),2))</x:f>
      </x:c>
      <x:c r="H212" s="20" t="str">
        <x:f>IF(A212="","",ROUND(C212-D212,2))</x:f>
      </x:c>
    </x:row>
    <x:row r="213" ht="23" customHeight="1">
      <x:c r="A213" s="27" t="str">
        <x:f>IF(AND('Prestamo'!$B$18="Listo",ROW()-4&lt;='Prestamo'!$B$9),ROW()-4,"")</x:f>
      </x:c>
      <x:c r="B213" s="27" t="str">
        <x:f>IF(A213="","",A213*'Prestamo'!$B$10)</x:f>
      </x:c>
      <x:c r="C213" s="20" t="str">
        <x:f>IF(A213="","",H212)</x:f>
      </x:c>
      <x:c r="D213" s="20" t="str">
        <x:f>IF(A213="","",IF(A213='Prestamo'!$B$9,C213,MIN(ROUND(C213*100,0)-('Prestamo'!$B$9-A213),IF(AND('Prestamo'!$B$13="Pagos iguales",'Prestamo'!$B$8&gt;0),'Prestamo'!$B$22-ROUND(E213*100,0)-ROUND(F213*100,0),'Prestamo'!$B$23+IF(A213&lt;='Prestamo'!$B$24,1,0)))/100))</x:f>
      </x:c>
      <x:c r="E213" s="20" t="str">
        <x:f>IF(A213="","",ROUND(ROUND(C213*100,0)*ROUND('Prestamo'!$B$8*100,0)*'Prestamo'!$B$10/(10000*'Prestamo'!$B$11),0)/100)</x:f>
      </x:c>
      <x:c r="F213" s="20" t="str">
        <x:f>IF(A213="","",ROUND(ROUND(E213*100,0)*'Prestamo'!$B$12/100,0)/100)</x:f>
      </x:c>
      <x:c r="G213" s="28" t="str">
        <x:f>IF(A213="","",ROUND(SUM(D213:F213),2))</x:f>
      </x:c>
      <x:c r="H213" s="20" t="str">
        <x:f>IF(A213="","",ROUND(C213-D213,2))</x:f>
      </x:c>
    </x:row>
    <x:row r="214" ht="23" customHeight="1">
      <x:c r="A214" s="27" t="str">
        <x:f>IF(AND('Prestamo'!$B$18="Listo",ROW()-4&lt;='Prestamo'!$B$9),ROW()-4,"")</x:f>
      </x:c>
      <x:c r="B214" s="27" t="str">
        <x:f>IF(A214="","",A214*'Prestamo'!$B$10)</x:f>
      </x:c>
      <x:c r="C214" s="20" t="str">
        <x:f>IF(A214="","",H213)</x:f>
      </x:c>
      <x:c r="D214" s="20" t="str">
        <x:f>IF(A214="","",IF(A214='Prestamo'!$B$9,C214,MIN(ROUND(C214*100,0)-('Prestamo'!$B$9-A214),IF(AND('Prestamo'!$B$13="Pagos iguales",'Prestamo'!$B$8&gt;0),'Prestamo'!$B$22-ROUND(E214*100,0)-ROUND(F214*100,0),'Prestamo'!$B$23+IF(A214&lt;='Prestamo'!$B$24,1,0)))/100))</x:f>
      </x:c>
      <x:c r="E214" s="20" t="str">
        <x:f>IF(A214="","",ROUND(ROUND(C214*100,0)*ROUND('Prestamo'!$B$8*100,0)*'Prestamo'!$B$10/(10000*'Prestamo'!$B$11),0)/100)</x:f>
      </x:c>
      <x:c r="F214" s="20" t="str">
        <x:f>IF(A214="","",ROUND(ROUND(E214*100,0)*'Prestamo'!$B$12/100,0)/100)</x:f>
      </x:c>
      <x:c r="G214" s="28" t="str">
        <x:f>IF(A214="","",ROUND(SUM(D214:F214),2))</x:f>
      </x:c>
      <x:c r="H214" s="20" t="str">
        <x:f>IF(A214="","",ROUND(C214-D214,2))</x:f>
      </x:c>
    </x:row>
    <x:row r="215" ht="23" customHeight="1">
      <x:c r="A215" s="27" t="str">
        <x:f>IF(AND('Prestamo'!$B$18="Listo",ROW()-4&lt;='Prestamo'!$B$9),ROW()-4,"")</x:f>
      </x:c>
      <x:c r="B215" s="27" t="str">
        <x:f>IF(A215="","",A215*'Prestamo'!$B$10)</x:f>
      </x:c>
      <x:c r="C215" s="20" t="str">
        <x:f>IF(A215="","",H214)</x:f>
      </x:c>
      <x:c r="D215" s="20" t="str">
        <x:f>IF(A215="","",IF(A215='Prestamo'!$B$9,C215,MIN(ROUND(C215*100,0)-('Prestamo'!$B$9-A215),IF(AND('Prestamo'!$B$13="Pagos iguales",'Prestamo'!$B$8&gt;0),'Prestamo'!$B$22-ROUND(E215*100,0)-ROUND(F215*100,0),'Prestamo'!$B$23+IF(A215&lt;='Prestamo'!$B$24,1,0)))/100))</x:f>
      </x:c>
      <x:c r="E215" s="20" t="str">
        <x:f>IF(A215="","",ROUND(ROUND(C215*100,0)*ROUND('Prestamo'!$B$8*100,0)*'Prestamo'!$B$10/(10000*'Prestamo'!$B$11),0)/100)</x:f>
      </x:c>
      <x:c r="F215" s="20" t="str">
        <x:f>IF(A215="","",ROUND(ROUND(E215*100,0)*'Prestamo'!$B$12/100,0)/100)</x:f>
      </x:c>
      <x:c r="G215" s="28" t="str">
        <x:f>IF(A215="","",ROUND(SUM(D215:F215),2))</x:f>
      </x:c>
      <x:c r="H215" s="20" t="str">
        <x:f>IF(A215="","",ROUND(C215-D215,2))</x:f>
      </x:c>
    </x:row>
    <x:row r="216" ht="23" customHeight="1">
      <x:c r="A216" s="27" t="str">
        <x:f>IF(AND('Prestamo'!$B$18="Listo",ROW()-4&lt;='Prestamo'!$B$9),ROW()-4,"")</x:f>
      </x:c>
      <x:c r="B216" s="27" t="str">
        <x:f>IF(A216="","",A216*'Prestamo'!$B$10)</x:f>
      </x:c>
      <x:c r="C216" s="20" t="str">
        <x:f>IF(A216="","",H215)</x:f>
      </x:c>
      <x:c r="D216" s="20" t="str">
        <x:f>IF(A216="","",IF(A216='Prestamo'!$B$9,C216,MIN(ROUND(C216*100,0)-('Prestamo'!$B$9-A216),IF(AND('Prestamo'!$B$13="Pagos iguales",'Prestamo'!$B$8&gt;0),'Prestamo'!$B$22-ROUND(E216*100,0)-ROUND(F216*100,0),'Prestamo'!$B$23+IF(A216&lt;='Prestamo'!$B$24,1,0)))/100))</x:f>
      </x:c>
      <x:c r="E216" s="20" t="str">
        <x:f>IF(A216="","",ROUND(ROUND(C216*100,0)*ROUND('Prestamo'!$B$8*100,0)*'Prestamo'!$B$10/(10000*'Prestamo'!$B$11),0)/100)</x:f>
      </x:c>
      <x:c r="F216" s="20" t="str">
        <x:f>IF(A216="","",ROUND(ROUND(E216*100,0)*'Prestamo'!$B$12/100,0)/100)</x:f>
      </x:c>
      <x:c r="G216" s="28" t="str">
        <x:f>IF(A216="","",ROUND(SUM(D216:F216),2))</x:f>
      </x:c>
      <x:c r="H216" s="20" t="str">
        <x:f>IF(A216="","",ROUND(C216-D216,2))</x:f>
      </x:c>
    </x:row>
    <x:row r="217" ht="23" customHeight="1">
      <x:c r="A217" s="27" t="str">
        <x:f>IF(AND('Prestamo'!$B$18="Listo",ROW()-4&lt;='Prestamo'!$B$9),ROW()-4,"")</x:f>
      </x:c>
      <x:c r="B217" s="27" t="str">
        <x:f>IF(A217="","",A217*'Prestamo'!$B$10)</x:f>
      </x:c>
      <x:c r="C217" s="20" t="str">
        <x:f>IF(A217="","",H216)</x:f>
      </x:c>
      <x:c r="D217" s="20" t="str">
        <x:f>IF(A217="","",IF(A217='Prestamo'!$B$9,C217,MIN(ROUND(C217*100,0)-('Prestamo'!$B$9-A217),IF(AND('Prestamo'!$B$13="Pagos iguales",'Prestamo'!$B$8&gt;0),'Prestamo'!$B$22-ROUND(E217*100,0)-ROUND(F217*100,0),'Prestamo'!$B$23+IF(A217&lt;='Prestamo'!$B$24,1,0)))/100))</x:f>
      </x:c>
      <x:c r="E217" s="20" t="str">
        <x:f>IF(A217="","",ROUND(ROUND(C217*100,0)*ROUND('Prestamo'!$B$8*100,0)*'Prestamo'!$B$10/(10000*'Prestamo'!$B$11),0)/100)</x:f>
      </x:c>
      <x:c r="F217" s="20" t="str">
        <x:f>IF(A217="","",ROUND(ROUND(E217*100,0)*'Prestamo'!$B$12/100,0)/100)</x:f>
      </x:c>
      <x:c r="G217" s="28" t="str">
        <x:f>IF(A217="","",ROUND(SUM(D217:F217),2))</x:f>
      </x:c>
      <x:c r="H217" s="20" t="str">
        <x:f>IF(A217="","",ROUND(C217-D217,2))</x:f>
      </x:c>
    </x:row>
    <x:row r="218" ht="23" customHeight="1">
      <x:c r="A218" s="27" t="str">
        <x:f>IF(AND('Prestamo'!$B$18="Listo",ROW()-4&lt;='Prestamo'!$B$9),ROW()-4,"")</x:f>
      </x:c>
      <x:c r="B218" s="27" t="str">
        <x:f>IF(A218="","",A218*'Prestamo'!$B$10)</x:f>
      </x:c>
      <x:c r="C218" s="20" t="str">
        <x:f>IF(A218="","",H217)</x:f>
      </x:c>
      <x:c r="D218" s="20" t="str">
        <x:f>IF(A218="","",IF(A218='Prestamo'!$B$9,C218,MIN(ROUND(C218*100,0)-('Prestamo'!$B$9-A218),IF(AND('Prestamo'!$B$13="Pagos iguales",'Prestamo'!$B$8&gt;0),'Prestamo'!$B$22-ROUND(E218*100,0)-ROUND(F218*100,0),'Prestamo'!$B$23+IF(A218&lt;='Prestamo'!$B$24,1,0)))/100))</x:f>
      </x:c>
      <x:c r="E218" s="20" t="str">
        <x:f>IF(A218="","",ROUND(ROUND(C218*100,0)*ROUND('Prestamo'!$B$8*100,0)*'Prestamo'!$B$10/(10000*'Prestamo'!$B$11),0)/100)</x:f>
      </x:c>
      <x:c r="F218" s="20" t="str">
        <x:f>IF(A218="","",ROUND(ROUND(E218*100,0)*'Prestamo'!$B$12/100,0)/100)</x:f>
      </x:c>
      <x:c r="G218" s="28" t="str">
        <x:f>IF(A218="","",ROUND(SUM(D218:F218),2))</x:f>
      </x:c>
      <x:c r="H218" s="20" t="str">
        <x:f>IF(A218="","",ROUND(C218-D218,2))</x:f>
      </x:c>
    </x:row>
    <x:row r="219" ht="23" customHeight="1">
      <x:c r="A219" s="27" t="str">
        <x:f>IF(AND('Prestamo'!$B$18="Listo",ROW()-4&lt;='Prestamo'!$B$9),ROW()-4,"")</x:f>
      </x:c>
      <x:c r="B219" s="27" t="str">
        <x:f>IF(A219="","",A219*'Prestamo'!$B$10)</x:f>
      </x:c>
      <x:c r="C219" s="20" t="str">
        <x:f>IF(A219="","",H218)</x:f>
      </x:c>
      <x:c r="D219" s="20" t="str">
        <x:f>IF(A219="","",IF(A219='Prestamo'!$B$9,C219,MIN(ROUND(C219*100,0)-('Prestamo'!$B$9-A219),IF(AND('Prestamo'!$B$13="Pagos iguales",'Prestamo'!$B$8&gt;0),'Prestamo'!$B$22-ROUND(E219*100,0)-ROUND(F219*100,0),'Prestamo'!$B$23+IF(A219&lt;='Prestamo'!$B$24,1,0)))/100))</x:f>
      </x:c>
      <x:c r="E219" s="20" t="str">
        <x:f>IF(A219="","",ROUND(ROUND(C219*100,0)*ROUND('Prestamo'!$B$8*100,0)*'Prestamo'!$B$10/(10000*'Prestamo'!$B$11),0)/100)</x:f>
      </x:c>
      <x:c r="F219" s="20" t="str">
        <x:f>IF(A219="","",ROUND(ROUND(E219*100,0)*'Prestamo'!$B$12/100,0)/100)</x:f>
      </x:c>
      <x:c r="G219" s="28" t="str">
        <x:f>IF(A219="","",ROUND(SUM(D219:F219),2))</x:f>
      </x:c>
      <x:c r="H219" s="20" t="str">
        <x:f>IF(A219="","",ROUND(C219-D219,2))</x:f>
      </x:c>
    </x:row>
    <x:row r="220" ht="23" customHeight="1">
      <x:c r="A220" s="27" t="str">
        <x:f>IF(AND('Prestamo'!$B$18="Listo",ROW()-4&lt;='Prestamo'!$B$9),ROW()-4,"")</x:f>
      </x:c>
      <x:c r="B220" s="27" t="str">
        <x:f>IF(A220="","",A220*'Prestamo'!$B$10)</x:f>
      </x:c>
      <x:c r="C220" s="20" t="str">
        <x:f>IF(A220="","",H219)</x:f>
      </x:c>
      <x:c r="D220" s="20" t="str">
        <x:f>IF(A220="","",IF(A220='Prestamo'!$B$9,C220,MIN(ROUND(C220*100,0)-('Prestamo'!$B$9-A220),IF(AND('Prestamo'!$B$13="Pagos iguales",'Prestamo'!$B$8&gt;0),'Prestamo'!$B$22-ROUND(E220*100,0)-ROUND(F220*100,0),'Prestamo'!$B$23+IF(A220&lt;='Prestamo'!$B$24,1,0)))/100))</x:f>
      </x:c>
      <x:c r="E220" s="20" t="str">
        <x:f>IF(A220="","",ROUND(ROUND(C220*100,0)*ROUND('Prestamo'!$B$8*100,0)*'Prestamo'!$B$10/(10000*'Prestamo'!$B$11),0)/100)</x:f>
      </x:c>
      <x:c r="F220" s="20" t="str">
        <x:f>IF(A220="","",ROUND(ROUND(E220*100,0)*'Prestamo'!$B$12/100,0)/100)</x:f>
      </x:c>
      <x:c r="G220" s="28" t="str">
        <x:f>IF(A220="","",ROUND(SUM(D220:F220),2))</x:f>
      </x:c>
      <x:c r="H220" s="20" t="str">
        <x:f>IF(A220="","",ROUND(C220-D220,2))</x:f>
      </x:c>
    </x:row>
    <x:row r="221" ht="23" customHeight="1">
      <x:c r="A221" s="27" t="str">
        <x:f>IF(AND('Prestamo'!$B$18="Listo",ROW()-4&lt;='Prestamo'!$B$9),ROW()-4,"")</x:f>
      </x:c>
      <x:c r="B221" s="27" t="str">
        <x:f>IF(A221="","",A221*'Prestamo'!$B$10)</x:f>
      </x:c>
      <x:c r="C221" s="20" t="str">
        <x:f>IF(A221="","",H220)</x:f>
      </x:c>
      <x:c r="D221" s="20" t="str">
        <x:f>IF(A221="","",IF(A221='Prestamo'!$B$9,C221,MIN(ROUND(C221*100,0)-('Prestamo'!$B$9-A221),IF(AND('Prestamo'!$B$13="Pagos iguales",'Prestamo'!$B$8&gt;0),'Prestamo'!$B$22-ROUND(E221*100,0)-ROUND(F221*100,0),'Prestamo'!$B$23+IF(A221&lt;='Prestamo'!$B$24,1,0)))/100))</x:f>
      </x:c>
      <x:c r="E221" s="20" t="str">
        <x:f>IF(A221="","",ROUND(ROUND(C221*100,0)*ROUND('Prestamo'!$B$8*100,0)*'Prestamo'!$B$10/(10000*'Prestamo'!$B$11),0)/100)</x:f>
      </x:c>
      <x:c r="F221" s="20" t="str">
        <x:f>IF(A221="","",ROUND(ROUND(E221*100,0)*'Prestamo'!$B$12/100,0)/100)</x:f>
      </x:c>
      <x:c r="G221" s="28" t="str">
        <x:f>IF(A221="","",ROUND(SUM(D221:F221),2))</x:f>
      </x:c>
      <x:c r="H221" s="20" t="str">
        <x:f>IF(A221="","",ROUND(C221-D221,2))</x:f>
      </x:c>
    </x:row>
    <x:row r="222" ht="23" customHeight="1">
      <x:c r="A222" s="27" t="str">
        <x:f>IF(AND('Prestamo'!$B$18="Listo",ROW()-4&lt;='Prestamo'!$B$9),ROW()-4,"")</x:f>
      </x:c>
      <x:c r="B222" s="27" t="str">
        <x:f>IF(A222="","",A222*'Prestamo'!$B$10)</x:f>
      </x:c>
      <x:c r="C222" s="20" t="str">
        <x:f>IF(A222="","",H221)</x:f>
      </x:c>
      <x:c r="D222" s="20" t="str">
        <x:f>IF(A222="","",IF(A222='Prestamo'!$B$9,C222,MIN(ROUND(C222*100,0)-('Prestamo'!$B$9-A222),IF(AND('Prestamo'!$B$13="Pagos iguales",'Prestamo'!$B$8&gt;0),'Prestamo'!$B$22-ROUND(E222*100,0)-ROUND(F222*100,0),'Prestamo'!$B$23+IF(A222&lt;='Prestamo'!$B$24,1,0)))/100))</x:f>
      </x:c>
      <x:c r="E222" s="20" t="str">
        <x:f>IF(A222="","",ROUND(ROUND(C222*100,0)*ROUND('Prestamo'!$B$8*100,0)*'Prestamo'!$B$10/(10000*'Prestamo'!$B$11),0)/100)</x:f>
      </x:c>
      <x:c r="F222" s="20" t="str">
        <x:f>IF(A222="","",ROUND(ROUND(E222*100,0)*'Prestamo'!$B$12/100,0)/100)</x:f>
      </x:c>
      <x:c r="G222" s="28" t="str">
        <x:f>IF(A222="","",ROUND(SUM(D222:F222),2))</x:f>
      </x:c>
      <x:c r="H222" s="20" t="str">
        <x:f>IF(A222="","",ROUND(C222-D222,2))</x:f>
      </x:c>
    </x:row>
    <x:row r="223" ht="23" customHeight="1">
      <x:c r="A223" s="27" t="str">
        <x:f>IF(AND('Prestamo'!$B$18="Listo",ROW()-4&lt;='Prestamo'!$B$9),ROW()-4,"")</x:f>
      </x:c>
      <x:c r="B223" s="27" t="str">
        <x:f>IF(A223="","",A223*'Prestamo'!$B$10)</x:f>
      </x:c>
      <x:c r="C223" s="20" t="str">
        <x:f>IF(A223="","",H222)</x:f>
      </x:c>
      <x:c r="D223" s="20" t="str">
        <x:f>IF(A223="","",IF(A223='Prestamo'!$B$9,C223,MIN(ROUND(C223*100,0)-('Prestamo'!$B$9-A223),IF(AND('Prestamo'!$B$13="Pagos iguales",'Prestamo'!$B$8&gt;0),'Prestamo'!$B$22-ROUND(E223*100,0)-ROUND(F223*100,0),'Prestamo'!$B$23+IF(A223&lt;='Prestamo'!$B$24,1,0)))/100))</x:f>
      </x:c>
      <x:c r="E223" s="20" t="str">
        <x:f>IF(A223="","",ROUND(ROUND(C223*100,0)*ROUND('Prestamo'!$B$8*100,0)*'Prestamo'!$B$10/(10000*'Prestamo'!$B$11),0)/100)</x:f>
      </x:c>
      <x:c r="F223" s="20" t="str">
        <x:f>IF(A223="","",ROUND(ROUND(E223*100,0)*'Prestamo'!$B$12/100,0)/100)</x:f>
      </x:c>
      <x:c r="G223" s="28" t="str">
        <x:f>IF(A223="","",ROUND(SUM(D223:F223),2))</x:f>
      </x:c>
      <x:c r="H223" s="20" t="str">
        <x:f>IF(A223="","",ROUND(C223-D223,2))</x:f>
      </x:c>
    </x:row>
    <x:row r="224" ht="23" customHeight="1">
      <x:c r="A224" s="27" t="str">
        <x:f>IF(AND('Prestamo'!$B$18="Listo",ROW()-4&lt;='Prestamo'!$B$9),ROW()-4,"")</x:f>
      </x:c>
      <x:c r="B224" s="27" t="str">
        <x:f>IF(A224="","",A224*'Prestamo'!$B$10)</x:f>
      </x:c>
      <x:c r="C224" s="20" t="str">
        <x:f>IF(A224="","",H223)</x:f>
      </x:c>
      <x:c r="D224" s="20" t="str">
        <x:f>IF(A224="","",IF(A224='Prestamo'!$B$9,C224,MIN(ROUND(C224*100,0)-('Prestamo'!$B$9-A224),IF(AND('Prestamo'!$B$13="Pagos iguales",'Prestamo'!$B$8&gt;0),'Prestamo'!$B$22-ROUND(E224*100,0)-ROUND(F224*100,0),'Prestamo'!$B$23+IF(A224&lt;='Prestamo'!$B$24,1,0)))/100))</x:f>
      </x:c>
      <x:c r="E224" s="20" t="str">
        <x:f>IF(A224="","",ROUND(ROUND(C224*100,0)*ROUND('Prestamo'!$B$8*100,0)*'Prestamo'!$B$10/(10000*'Prestamo'!$B$11),0)/100)</x:f>
      </x:c>
      <x:c r="F224" s="20" t="str">
        <x:f>IF(A224="","",ROUND(ROUND(E224*100,0)*'Prestamo'!$B$12/100,0)/100)</x:f>
      </x:c>
      <x:c r="G224" s="28" t="str">
        <x:f>IF(A224="","",ROUND(SUM(D224:F224),2))</x:f>
      </x:c>
      <x:c r="H224" s="20" t="str">
        <x:f>IF(A224="","",ROUND(C224-D224,2))</x:f>
      </x:c>
    </x:row>
    <x:row r="225" ht="23" customHeight="1">
      <x:c r="A225" s="27" t="str">
        <x:f>IF(AND('Prestamo'!$B$18="Listo",ROW()-4&lt;='Prestamo'!$B$9),ROW()-4,"")</x:f>
      </x:c>
      <x:c r="B225" s="27" t="str">
        <x:f>IF(A225="","",A225*'Prestamo'!$B$10)</x:f>
      </x:c>
      <x:c r="C225" s="20" t="str">
        <x:f>IF(A225="","",H224)</x:f>
      </x:c>
      <x:c r="D225" s="20" t="str">
        <x:f>IF(A225="","",IF(A225='Prestamo'!$B$9,C225,MIN(ROUND(C225*100,0)-('Prestamo'!$B$9-A225),IF(AND('Prestamo'!$B$13="Pagos iguales",'Prestamo'!$B$8&gt;0),'Prestamo'!$B$22-ROUND(E225*100,0)-ROUND(F225*100,0),'Prestamo'!$B$23+IF(A225&lt;='Prestamo'!$B$24,1,0)))/100))</x:f>
      </x:c>
      <x:c r="E225" s="20" t="str">
        <x:f>IF(A225="","",ROUND(ROUND(C225*100,0)*ROUND('Prestamo'!$B$8*100,0)*'Prestamo'!$B$10/(10000*'Prestamo'!$B$11),0)/100)</x:f>
      </x:c>
      <x:c r="F225" s="20" t="str">
        <x:f>IF(A225="","",ROUND(ROUND(E225*100,0)*'Prestamo'!$B$12/100,0)/100)</x:f>
      </x:c>
      <x:c r="G225" s="28" t="str">
        <x:f>IF(A225="","",ROUND(SUM(D225:F225),2))</x:f>
      </x:c>
      <x:c r="H225" s="20" t="str">
        <x:f>IF(A225="","",ROUND(C225-D225,2))</x:f>
      </x:c>
    </x:row>
    <x:row r="226" ht="23" customHeight="1">
      <x:c r="A226" s="27" t="str">
        <x:f>IF(AND('Prestamo'!$B$18="Listo",ROW()-4&lt;='Prestamo'!$B$9),ROW()-4,"")</x:f>
      </x:c>
      <x:c r="B226" s="27" t="str">
        <x:f>IF(A226="","",A226*'Prestamo'!$B$10)</x:f>
      </x:c>
      <x:c r="C226" s="20" t="str">
        <x:f>IF(A226="","",H225)</x:f>
      </x:c>
      <x:c r="D226" s="20" t="str">
        <x:f>IF(A226="","",IF(A226='Prestamo'!$B$9,C226,MIN(ROUND(C226*100,0)-('Prestamo'!$B$9-A226),IF(AND('Prestamo'!$B$13="Pagos iguales",'Prestamo'!$B$8&gt;0),'Prestamo'!$B$22-ROUND(E226*100,0)-ROUND(F226*100,0),'Prestamo'!$B$23+IF(A226&lt;='Prestamo'!$B$24,1,0)))/100))</x:f>
      </x:c>
      <x:c r="E226" s="20" t="str">
        <x:f>IF(A226="","",ROUND(ROUND(C226*100,0)*ROUND('Prestamo'!$B$8*100,0)*'Prestamo'!$B$10/(10000*'Prestamo'!$B$11),0)/100)</x:f>
      </x:c>
      <x:c r="F226" s="20" t="str">
        <x:f>IF(A226="","",ROUND(ROUND(E226*100,0)*'Prestamo'!$B$12/100,0)/100)</x:f>
      </x:c>
      <x:c r="G226" s="28" t="str">
        <x:f>IF(A226="","",ROUND(SUM(D226:F226),2))</x:f>
      </x:c>
      <x:c r="H226" s="20" t="str">
        <x:f>IF(A226="","",ROUND(C226-D226,2))</x:f>
      </x:c>
    </x:row>
    <x:row r="227" ht="23" customHeight="1">
      <x:c r="A227" s="27" t="str">
        <x:f>IF(AND('Prestamo'!$B$18="Listo",ROW()-4&lt;='Prestamo'!$B$9),ROW()-4,"")</x:f>
      </x:c>
      <x:c r="B227" s="27" t="str">
        <x:f>IF(A227="","",A227*'Prestamo'!$B$10)</x:f>
      </x:c>
      <x:c r="C227" s="20" t="str">
        <x:f>IF(A227="","",H226)</x:f>
      </x:c>
      <x:c r="D227" s="20" t="str">
        <x:f>IF(A227="","",IF(A227='Prestamo'!$B$9,C227,MIN(ROUND(C227*100,0)-('Prestamo'!$B$9-A227),IF(AND('Prestamo'!$B$13="Pagos iguales",'Prestamo'!$B$8&gt;0),'Prestamo'!$B$22-ROUND(E227*100,0)-ROUND(F227*100,0),'Prestamo'!$B$23+IF(A227&lt;='Prestamo'!$B$24,1,0)))/100))</x:f>
      </x:c>
      <x:c r="E227" s="20" t="str">
        <x:f>IF(A227="","",ROUND(ROUND(C227*100,0)*ROUND('Prestamo'!$B$8*100,0)*'Prestamo'!$B$10/(10000*'Prestamo'!$B$11),0)/100)</x:f>
      </x:c>
      <x:c r="F227" s="20" t="str">
        <x:f>IF(A227="","",ROUND(ROUND(E227*100,0)*'Prestamo'!$B$12/100,0)/100)</x:f>
      </x:c>
      <x:c r="G227" s="28" t="str">
        <x:f>IF(A227="","",ROUND(SUM(D227:F227),2))</x:f>
      </x:c>
      <x:c r="H227" s="20" t="str">
        <x:f>IF(A227="","",ROUND(C227-D227,2))</x:f>
      </x:c>
    </x:row>
    <x:row r="228" ht="23" customHeight="1">
      <x:c r="A228" s="27" t="str">
        <x:f>IF(AND('Prestamo'!$B$18="Listo",ROW()-4&lt;='Prestamo'!$B$9),ROW()-4,"")</x:f>
      </x:c>
      <x:c r="B228" s="27" t="str">
        <x:f>IF(A228="","",A228*'Prestamo'!$B$10)</x:f>
      </x:c>
      <x:c r="C228" s="20" t="str">
        <x:f>IF(A228="","",H227)</x:f>
      </x:c>
      <x:c r="D228" s="20" t="str">
        <x:f>IF(A228="","",IF(A228='Prestamo'!$B$9,C228,MIN(ROUND(C228*100,0)-('Prestamo'!$B$9-A228),IF(AND('Prestamo'!$B$13="Pagos iguales",'Prestamo'!$B$8&gt;0),'Prestamo'!$B$22-ROUND(E228*100,0)-ROUND(F228*100,0),'Prestamo'!$B$23+IF(A228&lt;='Prestamo'!$B$24,1,0)))/100))</x:f>
      </x:c>
      <x:c r="E228" s="20" t="str">
        <x:f>IF(A228="","",ROUND(ROUND(C228*100,0)*ROUND('Prestamo'!$B$8*100,0)*'Prestamo'!$B$10/(10000*'Prestamo'!$B$11),0)/100)</x:f>
      </x:c>
      <x:c r="F228" s="20" t="str">
        <x:f>IF(A228="","",ROUND(ROUND(E228*100,0)*'Prestamo'!$B$12/100,0)/100)</x:f>
      </x:c>
      <x:c r="G228" s="28" t="str">
        <x:f>IF(A228="","",ROUND(SUM(D228:F228),2))</x:f>
      </x:c>
      <x:c r="H228" s="20" t="str">
        <x:f>IF(A228="","",ROUND(C228-D228,2))</x:f>
      </x:c>
    </x:row>
    <x:row r="229" ht="23" customHeight="1">
      <x:c r="A229" s="27" t="str">
        <x:f>IF(AND('Prestamo'!$B$18="Listo",ROW()-4&lt;='Prestamo'!$B$9),ROW()-4,"")</x:f>
      </x:c>
      <x:c r="B229" s="27" t="str">
        <x:f>IF(A229="","",A229*'Prestamo'!$B$10)</x:f>
      </x:c>
      <x:c r="C229" s="20" t="str">
        <x:f>IF(A229="","",H228)</x:f>
      </x:c>
      <x:c r="D229" s="20" t="str">
        <x:f>IF(A229="","",IF(A229='Prestamo'!$B$9,C229,MIN(ROUND(C229*100,0)-('Prestamo'!$B$9-A229),IF(AND('Prestamo'!$B$13="Pagos iguales",'Prestamo'!$B$8&gt;0),'Prestamo'!$B$22-ROUND(E229*100,0)-ROUND(F229*100,0),'Prestamo'!$B$23+IF(A229&lt;='Prestamo'!$B$24,1,0)))/100))</x:f>
      </x:c>
      <x:c r="E229" s="20" t="str">
        <x:f>IF(A229="","",ROUND(ROUND(C229*100,0)*ROUND('Prestamo'!$B$8*100,0)*'Prestamo'!$B$10/(10000*'Prestamo'!$B$11),0)/100)</x:f>
      </x:c>
      <x:c r="F229" s="20" t="str">
        <x:f>IF(A229="","",ROUND(ROUND(E229*100,0)*'Prestamo'!$B$12/100,0)/100)</x:f>
      </x:c>
      <x:c r="G229" s="28" t="str">
        <x:f>IF(A229="","",ROUND(SUM(D229:F229),2))</x:f>
      </x:c>
      <x:c r="H229" s="20" t="str">
        <x:f>IF(A229="","",ROUND(C229-D229,2))</x:f>
      </x:c>
    </x:row>
    <x:row r="230" ht="23" customHeight="1">
      <x:c r="A230" s="27" t="str">
        <x:f>IF(AND('Prestamo'!$B$18="Listo",ROW()-4&lt;='Prestamo'!$B$9),ROW()-4,"")</x:f>
      </x:c>
      <x:c r="B230" s="27" t="str">
        <x:f>IF(A230="","",A230*'Prestamo'!$B$10)</x:f>
      </x:c>
      <x:c r="C230" s="20" t="str">
        <x:f>IF(A230="","",H229)</x:f>
      </x:c>
      <x:c r="D230" s="20" t="str">
        <x:f>IF(A230="","",IF(A230='Prestamo'!$B$9,C230,MIN(ROUND(C230*100,0)-('Prestamo'!$B$9-A230),IF(AND('Prestamo'!$B$13="Pagos iguales",'Prestamo'!$B$8&gt;0),'Prestamo'!$B$22-ROUND(E230*100,0)-ROUND(F230*100,0),'Prestamo'!$B$23+IF(A230&lt;='Prestamo'!$B$24,1,0)))/100))</x:f>
      </x:c>
      <x:c r="E230" s="20" t="str">
        <x:f>IF(A230="","",ROUND(ROUND(C230*100,0)*ROUND('Prestamo'!$B$8*100,0)*'Prestamo'!$B$10/(10000*'Prestamo'!$B$11),0)/100)</x:f>
      </x:c>
      <x:c r="F230" s="20" t="str">
        <x:f>IF(A230="","",ROUND(ROUND(E230*100,0)*'Prestamo'!$B$12/100,0)/100)</x:f>
      </x:c>
      <x:c r="G230" s="28" t="str">
        <x:f>IF(A230="","",ROUND(SUM(D230:F230),2))</x:f>
      </x:c>
      <x:c r="H230" s="20" t="str">
        <x:f>IF(A230="","",ROUND(C230-D230,2))</x:f>
      </x:c>
    </x:row>
    <x:row r="231" ht="23" customHeight="1">
      <x:c r="A231" s="27" t="str">
        <x:f>IF(AND('Prestamo'!$B$18="Listo",ROW()-4&lt;='Prestamo'!$B$9),ROW()-4,"")</x:f>
      </x:c>
      <x:c r="B231" s="27" t="str">
        <x:f>IF(A231="","",A231*'Prestamo'!$B$10)</x:f>
      </x:c>
      <x:c r="C231" s="20" t="str">
        <x:f>IF(A231="","",H230)</x:f>
      </x:c>
      <x:c r="D231" s="20" t="str">
        <x:f>IF(A231="","",IF(A231='Prestamo'!$B$9,C231,MIN(ROUND(C231*100,0)-('Prestamo'!$B$9-A231),IF(AND('Prestamo'!$B$13="Pagos iguales",'Prestamo'!$B$8&gt;0),'Prestamo'!$B$22-ROUND(E231*100,0)-ROUND(F231*100,0),'Prestamo'!$B$23+IF(A231&lt;='Prestamo'!$B$24,1,0)))/100))</x:f>
      </x:c>
      <x:c r="E231" s="20" t="str">
        <x:f>IF(A231="","",ROUND(ROUND(C231*100,0)*ROUND('Prestamo'!$B$8*100,0)*'Prestamo'!$B$10/(10000*'Prestamo'!$B$11),0)/100)</x:f>
      </x:c>
      <x:c r="F231" s="20" t="str">
        <x:f>IF(A231="","",ROUND(ROUND(E231*100,0)*'Prestamo'!$B$12/100,0)/100)</x:f>
      </x:c>
      <x:c r="G231" s="28" t="str">
        <x:f>IF(A231="","",ROUND(SUM(D231:F231),2))</x:f>
      </x:c>
      <x:c r="H231" s="20" t="str">
        <x:f>IF(A231="","",ROUND(C231-D231,2))</x:f>
      </x:c>
    </x:row>
    <x:row r="232" ht="23" customHeight="1">
      <x:c r="A232" s="27" t="str">
        <x:f>IF(AND('Prestamo'!$B$18="Listo",ROW()-4&lt;='Prestamo'!$B$9),ROW()-4,"")</x:f>
      </x:c>
      <x:c r="B232" s="27" t="str">
        <x:f>IF(A232="","",A232*'Prestamo'!$B$10)</x:f>
      </x:c>
      <x:c r="C232" s="20" t="str">
        <x:f>IF(A232="","",H231)</x:f>
      </x:c>
      <x:c r="D232" s="20" t="str">
        <x:f>IF(A232="","",IF(A232='Prestamo'!$B$9,C232,MIN(ROUND(C232*100,0)-('Prestamo'!$B$9-A232),IF(AND('Prestamo'!$B$13="Pagos iguales",'Prestamo'!$B$8&gt;0),'Prestamo'!$B$22-ROUND(E232*100,0)-ROUND(F232*100,0),'Prestamo'!$B$23+IF(A232&lt;='Prestamo'!$B$24,1,0)))/100))</x:f>
      </x:c>
      <x:c r="E232" s="20" t="str">
        <x:f>IF(A232="","",ROUND(ROUND(C232*100,0)*ROUND('Prestamo'!$B$8*100,0)*'Prestamo'!$B$10/(10000*'Prestamo'!$B$11),0)/100)</x:f>
      </x:c>
      <x:c r="F232" s="20" t="str">
        <x:f>IF(A232="","",ROUND(ROUND(E232*100,0)*'Prestamo'!$B$12/100,0)/100)</x:f>
      </x:c>
      <x:c r="G232" s="28" t="str">
        <x:f>IF(A232="","",ROUND(SUM(D232:F232),2))</x:f>
      </x:c>
      <x:c r="H232" s="20" t="str">
        <x:f>IF(A232="","",ROUND(C232-D232,2))</x:f>
      </x:c>
    </x:row>
    <x:row r="233" ht="23" customHeight="1">
      <x:c r="A233" s="27" t="str">
        <x:f>IF(AND('Prestamo'!$B$18="Listo",ROW()-4&lt;='Prestamo'!$B$9),ROW()-4,"")</x:f>
      </x:c>
      <x:c r="B233" s="27" t="str">
        <x:f>IF(A233="","",A233*'Prestamo'!$B$10)</x:f>
      </x:c>
      <x:c r="C233" s="20" t="str">
        <x:f>IF(A233="","",H232)</x:f>
      </x:c>
      <x:c r="D233" s="20" t="str">
        <x:f>IF(A233="","",IF(A233='Prestamo'!$B$9,C233,MIN(ROUND(C233*100,0)-('Prestamo'!$B$9-A233),IF(AND('Prestamo'!$B$13="Pagos iguales",'Prestamo'!$B$8&gt;0),'Prestamo'!$B$22-ROUND(E233*100,0)-ROUND(F233*100,0),'Prestamo'!$B$23+IF(A233&lt;='Prestamo'!$B$24,1,0)))/100))</x:f>
      </x:c>
      <x:c r="E233" s="20" t="str">
        <x:f>IF(A233="","",ROUND(ROUND(C233*100,0)*ROUND('Prestamo'!$B$8*100,0)*'Prestamo'!$B$10/(10000*'Prestamo'!$B$11),0)/100)</x:f>
      </x:c>
      <x:c r="F233" s="20" t="str">
        <x:f>IF(A233="","",ROUND(ROUND(E233*100,0)*'Prestamo'!$B$12/100,0)/100)</x:f>
      </x:c>
      <x:c r="G233" s="28" t="str">
        <x:f>IF(A233="","",ROUND(SUM(D233:F233),2))</x:f>
      </x:c>
      <x:c r="H233" s="20" t="str">
        <x:f>IF(A233="","",ROUND(C233-D233,2))</x:f>
      </x:c>
    </x:row>
    <x:row r="234" ht="23" customHeight="1">
      <x:c r="A234" s="27" t="str">
        <x:f>IF(AND('Prestamo'!$B$18="Listo",ROW()-4&lt;='Prestamo'!$B$9),ROW()-4,"")</x:f>
      </x:c>
      <x:c r="B234" s="27" t="str">
        <x:f>IF(A234="","",A234*'Prestamo'!$B$10)</x:f>
      </x:c>
      <x:c r="C234" s="20" t="str">
        <x:f>IF(A234="","",H233)</x:f>
      </x:c>
      <x:c r="D234" s="20" t="str">
        <x:f>IF(A234="","",IF(A234='Prestamo'!$B$9,C234,MIN(ROUND(C234*100,0)-('Prestamo'!$B$9-A234),IF(AND('Prestamo'!$B$13="Pagos iguales",'Prestamo'!$B$8&gt;0),'Prestamo'!$B$22-ROUND(E234*100,0)-ROUND(F234*100,0),'Prestamo'!$B$23+IF(A234&lt;='Prestamo'!$B$24,1,0)))/100))</x:f>
      </x:c>
      <x:c r="E234" s="20" t="str">
        <x:f>IF(A234="","",ROUND(ROUND(C234*100,0)*ROUND('Prestamo'!$B$8*100,0)*'Prestamo'!$B$10/(10000*'Prestamo'!$B$11),0)/100)</x:f>
      </x:c>
      <x:c r="F234" s="20" t="str">
        <x:f>IF(A234="","",ROUND(ROUND(E234*100,0)*'Prestamo'!$B$12/100,0)/100)</x:f>
      </x:c>
      <x:c r="G234" s="28" t="str">
        <x:f>IF(A234="","",ROUND(SUM(D234:F234),2))</x:f>
      </x:c>
      <x:c r="H234" s="20" t="str">
        <x:f>IF(A234="","",ROUND(C234-D234,2))</x:f>
      </x:c>
    </x:row>
    <x:row r="235" ht="23" customHeight="1">
      <x:c r="A235" s="27" t="str">
        <x:f>IF(AND('Prestamo'!$B$18="Listo",ROW()-4&lt;='Prestamo'!$B$9),ROW()-4,"")</x:f>
      </x:c>
      <x:c r="B235" s="27" t="str">
        <x:f>IF(A235="","",A235*'Prestamo'!$B$10)</x:f>
      </x:c>
      <x:c r="C235" s="20" t="str">
        <x:f>IF(A235="","",H234)</x:f>
      </x:c>
      <x:c r="D235" s="20" t="str">
        <x:f>IF(A235="","",IF(A235='Prestamo'!$B$9,C235,MIN(ROUND(C235*100,0)-('Prestamo'!$B$9-A235),IF(AND('Prestamo'!$B$13="Pagos iguales",'Prestamo'!$B$8&gt;0),'Prestamo'!$B$22-ROUND(E235*100,0)-ROUND(F235*100,0),'Prestamo'!$B$23+IF(A235&lt;='Prestamo'!$B$24,1,0)))/100))</x:f>
      </x:c>
      <x:c r="E235" s="20" t="str">
        <x:f>IF(A235="","",ROUND(ROUND(C235*100,0)*ROUND('Prestamo'!$B$8*100,0)*'Prestamo'!$B$10/(10000*'Prestamo'!$B$11),0)/100)</x:f>
      </x:c>
      <x:c r="F235" s="20" t="str">
        <x:f>IF(A235="","",ROUND(ROUND(E235*100,0)*'Prestamo'!$B$12/100,0)/100)</x:f>
      </x:c>
      <x:c r="G235" s="28" t="str">
        <x:f>IF(A235="","",ROUND(SUM(D235:F235),2))</x:f>
      </x:c>
      <x:c r="H235" s="20" t="str">
        <x:f>IF(A235="","",ROUND(C235-D235,2))</x:f>
      </x:c>
    </x:row>
    <x:row r="236" ht="23" customHeight="1">
      <x:c r="A236" s="27" t="str">
        <x:f>IF(AND('Prestamo'!$B$18="Listo",ROW()-4&lt;='Prestamo'!$B$9),ROW()-4,"")</x:f>
      </x:c>
      <x:c r="B236" s="27" t="str">
        <x:f>IF(A236="","",A236*'Prestamo'!$B$10)</x:f>
      </x:c>
      <x:c r="C236" s="20" t="str">
        <x:f>IF(A236="","",H235)</x:f>
      </x:c>
      <x:c r="D236" s="20" t="str">
        <x:f>IF(A236="","",IF(A236='Prestamo'!$B$9,C236,MIN(ROUND(C236*100,0)-('Prestamo'!$B$9-A236),IF(AND('Prestamo'!$B$13="Pagos iguales",'Prestamo'!$B$8&gt;0),'Prestamo'!$B$22-ROUND(E236*100,0)-ROUND(F236*100,0),'Prestamo'!$B$23+IF(A236&lt;='Prestamo'!$B$24,1,0)))/100))</x:f>
      </x:c>
      <x:c r="E236" s="20" t="str">
        <x:f>IF(A236="","",ROUND(ROUND(C236*100,0)*ROUND('Prestamo'!$B$8*100,0)*'Prestamo'!$B$10/(10000*'Prestamo'!$B$11),0)/100)</x:f>
      </x:c>
      <x:c r="F236" s="20" t="str">
        <x:f>IF(A236="","",ROUND(ROUND(E236*100,0)*'Prestamo'!$B$12/100,0)/100)</x:f>
      </x:c>
      <x:c r="G236" s="28" t="str">
        <x:f>IF(A236="","",ROUND(SUM(D236:F236),2))</x:f>
      </x:c>
      <x:c r="H236" s="20" t="str">
        <x:f>IF(A236="","",ROUND(C236-D236,2))</x:f>
      </x:c>
    </x:row>
    <x:row r="237" ht="23" customHeight="1">
      <x:c r="A237" s="27" t="str">
        <x:f>IF(AND('Prestamo'!$B$18="Listo",ROW()-4&lt;='Prestamo'!$B$9),ROW()-4,"")</x:f>
      </x:c>
      <x:c r="B237" s="27" t="str">
        <x:f>IF(A237="","",A237*'Prestamo'!$B$10)</x:f>
      </x:c>
      <x:c r="C237" s="20" t="str">
        <x:f>IF(A237="","",H236)</x:f>
      </x:c>
      <x:c r="D237" s="20" t="str">
        <x:f>IF(A237="","",IF(A237='Prestamo'!$B$9,C237,MIN(ROUND(C237*100,0)-('Prestamo'!$B$9-A237),IF(AND('Prestamo'!$B$13="Pagos iguales",'Prestamo'!$B$8&gt;0),'Prestamo'!$B$22-ROUND(E237*100,0)-ROUND(F237*100,0),'Prestamo'!$B$23+IF(A237&lt;='Prestamo'!$B$24,1,0)))/100))</x:f>
      </x:c>
      <x:c r="E237" s="20" t="str">
        <x:f>IF(A237="","",ROUND(ROUND(C237*100,0)*ROUND('Prestamo'!$B$8*100,0)*'Prestamo'!$B$10/(10000*'Prestamo'!$B$11),0)/100)</x:f>
      </x:c>
      <x:c r="F237" s="20" t="str">
        <x:f>IF(A237="","",ROUND(ROUND(E237*100,0)*'Prestamo'!$B$12/100,0)/100)</x:f>
      </x:c>
      <x:c r="G237" s="28" t="str">
        <x:f>IF(A237="","",ROUND(SUM(D237:F237),2))</x:f>
      </x:c>
      <x:c r="H237" s="20" t="str">
        <x:f>IF(A237="","",ROUND(C237-D237,2))</x:f>
      </x:c>
    </x:row>
    <x:row r="238" ht="23" customHeight="1">
      <x:c r="A238" s="27" t="str">
        <x:f>IF(AND('Prestamo'!$B$18="Listo",ROW()-4&lt;='Prestamo'!$B$9),ROW()-4,"")</x:f>
      </x:c>
      <x:c r="B238" s="27" t="str">
        <x:f>IF(A238="","",A238*'Prestamo'!$B$10)</x:f>
      </x:c>
      <x:c r="C238" s="20" t="str">
        <x:f>IF(A238="","",H237)</x:f>
      </x:c>
      <x:c r="D238" s="20" t="str">
        <x:f>IF(A238="","",IF(A238='Prestamo'!$B$9,C238,MIN(ROUND(C238*100,0)-('Prestamo'!$B$9-A238),IF(AND('Prestamo'!$B$13="Pagos iguales",'Prestamo'!$B$8&gt;0),'Prestamo'!$B$22-ROUND(E238*100,0)-ROUND(F238*100,0),'Prestamo'!$B$23+IF(A238&lt;='Prestamo'!$B$24,1,0)))/100))</x:f>
      </x:c>
      <x:c r="E238" s="20" t="str">
        <x:f>IF(A238="","",ROUND(ROUND(C238*100,0)*ROUND('Prestamo'!$B$8*100,0)*'Prestamo'!$B$10/(10000*'Prestamo'!$B$11),0)/100)</x:f>
      </x:c>
      <x:c r="F238" s="20" t="str">
        <x:f>IF(A238="","",ROUND(ROUND(E238*100,0)*'Prestamo'!$B$12/100,0)/100)</x:f>
      </x:c>
      <x:c r="G238" s="28" t="str">
        <x:f>IF(A238="","",ROUND(SUM(D238:F238),2))</x:f>
      </x:c>
      <x:c r="H238" s="20" t="str">
        <x:f>IF(A238="","",ROUND(C238-D238,2))</x:f>
      </x:c>
    </x:row>
    <x:row r="239" ht="23" customHeight="1">
      <x:c r="A239" s="27" t="str">
        <x:f>IF(AND('Prestamo'!$B$18="Listo",ROW()-4&lt;='Prestamo'!$B$9),ROW()-4,"")</x:f>
      </x:c>
      <x:c r="B239" s="27" t="str">
        <x:f>IF(A239="","",A239*'Prestamo'!$B$10)</x:f>
      </x:c>
      <x:c r="C239" s="20" t="str">
        <x:f>IF(A239="","",H238)</x:f>
      </x:c>
      <x:c r="D239" s="20" t="str">
        <x:f>IF(A239="","",IF(A239='Prestamo'!$B$9,C239,MIN(ROUND(C239*100,0)-('Prestamo'!$B$9-A239),IF(AND('Prestamo'!$B$13="Pagos iguales",'Prestamo'!$B$8&gt;0),'Prestamo'!$B$22-ROUND(E239*100,0)-ROUND(F239*100,0),'Prestamo'!$B$23+IF(A239&lt;='Prestamo'!$B$24,1,0)))/100))</x:f>
      </x:c>
      <x:c r="E239" s="20" t="str">
        <x:f>IF(A239="","",ROUND(ROUND(C239*100,0)*ROUND('Prestamo'!$B$8*100,0)*'Prestamo'!$B$10/(10000*'Prestamo'!$B$11),0)/100)</x:f>
      </x:c>
      <x:c r="F239" s="20" t="str">
        <x:f>IF(A239="","",ROUND(ROUND(E239*100,0)*'Prestamo'!$B$12/100,0)/100)</x:f>
      </x:c>
      <x:c r="G239" s="28" t="str">
        <x:f>IF(A239="","",ROUND(SUM(D239:F239),2))</x:f>
      </x:c>
      <x:c r="H239" s="20" t="str">
        <x:f>IF(A239="","",ROUND(C239-D239,2))</x:f>
      </x:c>
    </x:row>
    <x:row r="240" ht="23" customHeight="1">
      <x:c r="A240" s="27" t="str">
        <x:f>IF(AND('Prestamo'!$B$18="Listo",ROW()-4&lt;='Prestamo'!$B$9),ROW()-4,"")</x:f>
      </x:c>
      <x:c r="B240" s="27" t="str">
        <x:f>IF(A240="","",A240*'Prestamo'!$B$10)</x:f>
      </x:c>
      <x:c r="C240" s="20" t="str">
        <x:f>IF(A240="","",H239)</x:f>
      </x:c>
      <x:c r="D240" s="20" t="str">
        <x:f>IF(A240="","",IF(A240='Prestamo'!$B$9,C240,MIN(ROUND(C240*100,0)-('Prestamo'!$B$9-A240),IF(AND('Prestamo'!$B$13="Pagos iguales",'Prestamo'!$B$8&gt;0),'Prestamo'!$B$22-ROUND(E240*100,0)-ROUND(F240*100,0),'Prestamo'!$B$23+IF(A240&lt;='Prestamo'!$B$24,1,0)))/100))</x:f>
      </x:c>
      <x:c r="E240" s="20" t="str">
        <x:f>IF(A240="","",ROUND(ROUND(C240*100,0)*ROUND('Prestamo'!$B$8*100,0)*'Prestamo'!$B$10/(10000*'Prestamo'!$B$11),0)/100)</x:f>
      </x:c>
      <x:c r="F240" s="20" t="str">
        <x:f>IF(A240="","",ROUND(ROUND(E240*100,0)*'Prestamo'!$B$12/100,0)/100)</x:f>
      </x:c>
      <x:c r="G240" s="28" t="str">
        <x:f>IF(A240="","",ROUND(SUM(D240:F240),2))</x:f>
      </x:c>
      <x:c r="H240" s="20" t="str">
        <x:f>IF(A240="","",ROUND(C240-D240,2))</x:f>
      </x:c>
    </x:row>
    <x:row r="241" ht="23" customHeight="1">
      <x:c r="A241" s="27" t="str">
        <x:f>IF(AND('Prestamo'!$B$18="Listo",ROW()-4&lt;='Prestamo'!$B$9),ROW()-4,"")</x:f>
      </x:c>
      <x:c r="B241" s="27" t="str">
        <x:f>IF(A241="","",A241*'Prestamo'!$B$10)</x:f>
      </x:c>
      <x:c r="C241" s="20" t="str">
        <x:f>IF(A241="","",H240)</x:f>
      </x:c>
      <x:c r="D241" s="20" t="str">
        <x:f>IF(A241="","",IF(A241='Prestamo'!$B$9,C241,MIN(ROUND(C241*100,0)-('Prestamo'!$B$9-A241),IF(AND('Prestamo'!$B$13="Pagos iguales",'Prestamo'!$B$8&gt;0),'Prestamo'!$B$22-ROUND(E241*100,0)-ROUND(F241*100,0),'Prestamo'!$B$23+IF(A241&lt;='Prestamo'!$B$24,1,0)))/100))</x:f>
      </x:c>
      <x:c r="E241" s="20" t="str">
        <x:f>IF(A241="","",ROUND(ROUND(C241*100,0)*ROUND('Prestamo'!$B$8*100,0)*'Prestamo'!$B$10/(10000*'Prestamo'!$B$11),0)/100)</x:f>
      </x:c>
      <x:c r="F241" s="20" t="str">
        <x:f>IF(A241="","",ROUND(ROUND(E241*100,0)*'Prestamo'!$B$12/100,0)/100)</x:f>
      </x:c>
      <x:c r="G241" s="28" t="str">
        <x:f>IF(A241="","",ROUND(SUM(D241:F241),2))</x:f>
      </x:c>
      <x:c r="H241" s="20" t="str">
        <x:f>IF(A241="","",ROUND(C241-D241,2))</x:f>
      </x:c>
    </x:row>
    <x:row r="242" ht="23" customHeight="1">
      <x:c r="A242" s="27" t="str">
        <x:f>IF(AND('Prestamo'!$B$18="Listo",ROW()-4&lt;='Prestamo'!$B$9),ROW()-4,"")</x:f>
      </x:c>
      <x:c r="B242" s="27" t="str">
        <x:f>IF(A242="","",A242*'Prestamo'!$B$10)</x:f>
      </x:c>
      <x:c r="C242" s="20" t="str">
        <x:f>IF(A242="","",H241)</x:f>
      </x:c>
      <x:c r="D242" s="20" t="str">
        <x:f>IF(A242="","",IF(A242='Prestamo'!$B$9,C242,MIN(ROUND(C242*100,0)-('Prestamo'!$B$9-A242),IF(AND('Prestamo'!$B$13="Pagos iguales",'Prestamo'!$B$8&gt;0),'Prestamo'!$B$22-ROUND(E242*100,0)-ROUND(F242*100,0),'Prestamo'!$B$23+IF(A242&lt;='Prestamo'!$B$24,1,0)))/100))</x:f>
      </x:c>
      <x:c r="E242" s="20" t="str">
        <x:f>IF(A242="","",ROUND(ROUND(C242*100,0)*ROUND('Prestamo'!$B$8*100,0)*'Prestamo'!$B$10/(10000*'Prestamo'!$B$11),0)/100)</x:f>
      </x:c>
      <x:c r="F242" s="20" t="str">
        <x:f>IF(A242="","",ROUND(ROUND(E242*100,0)*'Prestamo'!$B$12/100,0)/100)</x:f>
      </x:c>
      <x:c r="G242" s="28" t="str">
        <x:f>IF(A242="","",ROUND(SUM(D242:F242),2))</x:f>
      </x:c>
      <x:c r="H242" s="20" t="str">
        <x:f>IF(A242="","",ROUND(C242-D242,2))</x:f>
      </x:c>
    </x:row>
    <x:row r="243" ht="23" customHeight="1">
      <x:c r="A243" s="27" t="str">
        <x:f>IF(AND('Prestamo'!$B$18="Listo",ROW()-4&lt;='Prestamo'!$B$9),ROW()-4,"")</x:f>
      </x:c>
      <x:c r="B243" s="27" t="str">
        <x:f>IF(A243="","",A243*'Prestamo'!$B$10)</x:f>
      </x:c>
      <x:c r="C243" s="20" t="str">
        <x:f>IF(A243="","",H242)</x:f>
      </x:c>
      <x:c r="D243" s="20" t="str">
        <x:f>IF(A243="","",IF(A243='Prestamo'!$B$9,C243,MIN(ROUND(C243*100,0)-('Prestamo'!$B$9-A243),IF(AND('Prestamo'!$B$13="Pagos iguales",'Prestamo'!$B$8&gt;0),'Prestamo'!$B$22-ROUND(E243*100,0)-ROUND(F243*100,0),'Prestamo'!$B$23+IF(A243&lt;='Prestamo'!$B$24,1,0)))/100))</x:f>
      </x:c>
      <x:c r="E243" s="20" t="str">
        <x:f>IF(A243="","",ROUND(ROUND(C243*100,0)*ROUND('Prestamo'!$B$8*100,0)*'Prestamo'!$B$10/(10000*'Prestamo'!$B$11),0)/100)</x:f>
      </x:c>
      <x:c r="F243" s="20" t="str">
        <x:f>IF(A243="","",ROUND(ROUND(E243*100,0)*'Prestamo'!$B$12/100,0)/100)</x:f>
      </x:c>
      <x:c r="G243" s="28" t="str">
        <x:f>IF(A243="","",ROUND(SUM(D243:F243),2))</x:f>
      </x:c>
      <x:c r="H243" s="20" t="str">
        <x:f>IF(A243="","",ROUND(C243-D243,2))</x:f>
      </x:c>
    </x:row>
    <x:row r="244" ht="23" customHeight="1">
      <x:c r="A244" s="27" t="str">
        <x:f>IF(AND('Prestamo'!$B$18="Listo",ROW()-4&lt;='Prestamo'!$B$9),ROW()-4,"")</x:f>
      </x:c>
      <x:c r="B244" s="27" t="str">
        <x:f>IF(A244="","",A244*'Prestamo'!$B$10)</x:f>
      </x:c>
      <x:c r="C244" s="20" t="str">
        <x:f>IF(A244="","",H243)</x:f>
      </x:c>
      <x:c r="D244" s="20" t="str">
        <x:f>IF(A244="","",IF(A244='Prestamo'!$B$9,C244,MIN(ROUND(C244*100,0)-('Prestamo'!$B$9-A244),IF(AND('Prestamo'!$B$13="Pagos iguales",'Prestamo'!$B$8&gt;0),'Prestamo'!$B$22-ROUND(E244*100,0)-ROUND(F244*100,0),'Prestamo'!$B$23+IF(A244&lt;='Prestamo'!$B$24,1,0)))/100))</x:f>
      </x:c>
      <x:c r="E244" s="20" t="str">
        <x:f>IF(A244="","",ROUND(ROUND(C244*100,0)*ROUND('Prestamo'!$B$8*100,0)*'Prestamo'!$B$10/(10000*'Prestamo'!$B$11),0)/100)</x:f>
      </x:c>
      <x:c r="F244" s="20" t="str">
        <x:f>IF(A244="","",ROUND(ROUND(E244*100,0)*'Prestamo'!$B$12/100,0)/100)</x:f>
      </x:c>
      <x:c r="G244" s="28" t="str">
        <x:f>IF(A244="","",ROUND(SUM(D244:F244),2))</x:f>
      </x:c>
      <x:c r="H244" s="20" t="str">
        <x:f>IF(A244="","",ROUND(C244-D244,2))</x:f>
      </x:c>
    </x:row>
    <x:row r="245" ht="23" customHeight="1">
      <x:c r="A245" s="27" t="str">
        <x:f>IF(AND('Prestamo'!$B$18="Listo",ROW()-4&lt;='Prestamo'!$B$9),ROW()-4,"")</x:f>
      </x:c>
      <x:c r="B245" s="27" t="str">
        <x:f>IF(A245="","",A245*'Prestamo'!$B$10)</x:f>
      </x:c>
      <x:c r="C245" s="20" t="str">
        <x:f>IF(A245="","",H244)</x:f>
      </x:c>
      <x:c r="D245" s="20" t="str">
        <x:f>IF(A245="","",IF(A245='Prestamo'!$B$9,C245,MIN(ROUND(C245*100,0)-('Prestamo'!$B$9-A245),IF(AND('Prestamo'!$B$13="Pagos iguales",'Prestamo'!$B$8&gt;0),'Prestamo'!$B$22-ROUND(E245*100,0)-ROUND(F245*100,0),'Prestamo'!$B$23+IF(A245&lt;='Prestamo'!$B$24,1,0)))/100))</x:f>
      </x:c>
      <x:c r="E245" s="20" t="str">
        <x:f>IF(A245="","",ROUND(ROUND(C245*100,0)*ROUND('Prestamo'!$B$8*100,0)*'Prestamo'!$B$10/(10000*'Prestamo'!$B$11),0)/100)</x:f>
      </x:c>
      <x:c r="F245" s="20" t="str">
        <x:f>IF(A245="","",ROUND(ROUND(E245*100,0)*'Prestamo'!$B$12/100,0)/100)</x:f>
      </x:c>
      <x:c r="G245" s="28" t="str">
        <x:f>IF(A245="","",ROUND(SUM(D245:F245),2))</x:f>
      </x:c>
      <x:c r="H245" s="20" t="str">
        <x:f>IF(A245="","",ROUND(C245-D245,2))</x:f>
      </x:c>
    </x:row>
    <x:row r="246" ht="23" customHeight="1">
      <x:c r="A246" s="27" t="str">
        <x:f>IF(AND('Prestamo'!$B$18="Listo",ROW()-4&lt;='Prestamo'!$B$9),ROW()-4,"")</x:f>
      </x:c>
      <x:c r="B246" s="27" t="str">
        <x:f>IF(A246="","",A246*'Prestamo'!$B$10)</x:f>
      </x:c>
      <x:c r="C246" s="20" t="str">
        <x:f>IF(A246="","",H245)</x:f>
      </x:c>
      <x:c r="D246" s="20" t="str">
        <x:f>IF(A246="","",IF(A246='Prestamo'!$B$9,C246,MIN(ROUND(C246*100,0)-('Prestamo'!$B$9-A246),IF(AND('Prestamo'!$B$13="Pagos iguales",'Prestamo'!$B$8&gt;0),'Prestamo'!$B$22-ROUND(E246*100,0)-ROUND(F246*100,0),'Prestamo'!$B$23+IF(A246&lt;='Prestamo'!$B$24,1,0)))/100))</x:f>
      </x:c>
      <x:c r="E246" s="20" t="str">
        <x:f>IF(A246="","",ROUND(ROUND(C246*100,0)*ROUND('Prestamo'!$B$8*100,0)*'Prestamo'!$B$10/(10000*'Prestamo'!$B$11),0)/100)</x:f>
      </x:c>
      <x:c r="F246" s="20" t="str">
        <x:f>IF(A246="","",ROUND(ROUND(E246*100,0)*'Prestamo'!$B$12/100,0)/100)</x:f>
      </x:c>
      <x:c r="G246" s="28" t="str">
        <x:f>IF(A246="","",ROUND(SUM(D246:F246),2))</x:f>
      </x:c>
      <x:c r="H246" s="20" t="str">
        <x:f>IF(A246="","",ROUND(C246-D246,2))</x:f>
      </x:c>
    </x:row>
    <x:row r="247" ht="23" customHeight="1">
      <x:c r="A247" s="27" t="str">
        <x:f>IF(AND('Prestamo'!$B$18="Listo",ROW()-4&lt;='Prestamo'!$B$9),ROW()-4,"")</x:f>
      </x:c>
      <x:c r="B247" s="27" t="str">
        <x:f>IF(A247="","",A247*'Prestamo'!$B$10)</x:f>
      </x:c>
      <x:c r="C247" s="20" t="str">
        <x:f>IF(A247="","",H246)</x:f>
      </x:c>
      <x:c r="D247" s="20" t="str">
        <x:f>IF(A247="","",IF(A247='Prestamo'!$B$9,C247,MIN(ROUND(C247*100,0)-('Prestamo'!$B$9-A247),IF(AND('Prestamo'!$B$13="Pagos iguales",'Prestamo'!$B$8&gt;0),'Prestamo'!$B$22-ROUND(E247*100,0)-ROUND(F247*100,0),'Prestamo'!$B$23+IF(A247&lt;='Prestamo'!$B$24,1,0)))/100))</x:f>
      </x:c>
      <x:c r="E247" s="20" t="str">
        <x:f>IF(A247="","",ROUND(ROUND(C247*100,0)*ROUND('Prestamo'!$B$8*100,0)*'Prestamo'!$B$10/(10000*'Prestamo'!$B$11),0)/100)</x:f>
      </x:c>
      <x:c r="F247" s="20" t="str">
        <x:f>IF(A247="","",ROUND(ROUND(E247*100,0)*'Prestamo'!$B$12/100,0)/100)</x:f>
      </x:c>
      <x:c r="G247" s="28" t="str">
        <x:f>IF(A247="","",ROUND(SUM(D247:F247),2))</x:f>
      </x:c>
      <x:c r="H247" s="20" t="str">
        <x:f>IF(A247="","",ROUND(C247-D247,2))</x:f>
      </x:c>
    </x:row>
    <x:row r="248" ht="23" customHeight="1">
      <x:c r="A248" s="27" t="str">
        <x:f>IF(AND('Prestamo'!$B$18="Listo",ROW()-4&lt;='Prestamo'!$B$9),ROW()-4,"")</x:f>
      </x:c>
      <x:c r="B248" s="27" t="str">
        <x:f>IF(A248="","",A248*'Prestamo'!$B$10)</x:f>
      </x:c>
      <x:c r="C248" s="20" t="str">
        <x:f>IF(A248="","",H247)</x:f>
      </x:c>
      <x:c r="D248" s="20" t="str">
        <x:f>IF(A248="","",IF(A248='Prestamo'!$B$9,C248,MIN(ROUND(C248*100,0)-('Prestamo'!$B$9-A248),IF(AND('Prestamo'!$B$13="Pagos iguales",'Prestamo'!$B$8&gt;0),'Prestamo'!$B$22-ROUND(E248*100,0)-ROUND(F248*100,0),'Prestamo'!$B$23+IF(A248&lt;='Prestamo'!$B$24,1,0)))/100))</x:f>
      </x:c>
      <x:c r="E248" s="20" t="str">
        <x:f>IF(A248="","",ROUND(ROUND(C248*100,0)*ROUND('Prestamo'!$B$8*100,0)*'Prestamo'!$B$10/(10000*'Prestamo'!$B$11),0)/100)</x:f>
      </x:c>
      <x:c r="F248" s="20" t="str">
        <x:f>IF(A248="","",ROUND(ROUND(E248*100,0)*'Prestamo'!$B$12/100,0)/100)</x:f>
      </x:c>
      <x:c r="G248" s="28" t="str">
        <x:f>IF(A248="","",ROUND(SUM(D248:F248),2))</x:f>
      </x:c>
      <x:c r="H248" s="20" t="str">
        <x:f>IF(A248="","",ROUND(C248-D248,2))</x:f>
      </x:c>
    </x:row>
    <x:row r="249" ht="23" customHeight="1">
      <x:c r="A249" s="27" t="str">
        <x:f>IF(AND('Prestamo'!$B$18="Listo",ROW()-4&lt;='Prestamo'!$B$9),ROW()-4,"")</x:f>
      </x:c>
      <x:c r="B249" s="27" t="str">
        <x:f>IF(A249="","",A249*'Prestamo'!$B$10)</x:f>
      </x:c>
      <x:c r="C249" s="20" t="str">
        <x:f>IF(A249="","",H248)</x:f>
      </x:c>
      <x:c r="D249" s="20" t="str">
        <x:f>IF(A249="","",IF(A249='Prestamo'!$B$9,C249,MIN(ROUND(C249*100,0)-('Prestamo'!$B$9-A249),IF(AND('Prestamo'!$B$13="Pagos iguales",'Prestamo'!$B$8&gt;0),'Prestamo'!$B$22-ROUND(E249*100,0)-ROUND(F249*100,0),'Prestamo'!$B$23+IF(A249&lt;='Prestamo'!$B$24,1,0)))/100))</x:f>
      </x:c>
      <x:c r="E249" s="20" t="str">
        <x:f>IF(A249="","",ROUND(ROUND(C249*100,0)*ROUND('Prestamo'!$B$8*100,0)*'Prestamo'!$B$10/(10000*'Prestamo'!$B$11),0)/100)</x:f>
      </x:c>
      <x:c r="F249" s="20" t="str">
        <x:f>IF(A249="","",ROUND(ROUND(E249*100,0)*'Prestamo'!$B$12/100,0)/100)</x:f>
      </x:c>
      <x:c r="G249" s="28" t="str">
        <x:f>IF(A249="","",ROUND(SUM(D249:F249),2))</x:f>
      </x:c>
      <x:c r="H249" s="20" t="str">
        <x:f>IF(A249="","",ROUND(C249-D249,2))</x:f>
      </x:c>
    </x:row>
    <x:row r="250" ht="23" customHeight="1">
      <x:c r="A250" s="27" t="str">
        <x:f>IF(AND('Prestamo'!$B$18="Listo",ROW()-4&lt;='Prestamo'!$B$9),ROW()-4,"")</x:f>
      </x:c>
      <x:c r="B250" s="27" t="str">
        <x:f>IF(A250="","",A250*'Prestamo'!$B$10)</x:f>
      </x:c>
      <x:c r="C250" s="20" t="str">
        <x:f>IF(A250="","",H249)</x:f>
      </x:c>
      <x:c r="D250" s="20" t="str">
        <x:f>IF(A250="","",IF(A250='Prestamo'!$B$9,C250,MIN(ROUND(C250*100,0)-('Prestamo'!$B$9-A250),IF(AND('Prestamo'!$B$13="Pagos iguales",'Prestamo'!$B$8&gt;0),'Prestamo'!$B$22-ROUND(E250*100,0)-ROUND(F250*100,0),'Prestamo'!$B$23+IF(A250&lt;='Prestamo'!$B$24,1,0)))/100))</x:f>
      </x:c>
      <x:c r="E250" s="20" t="str">
        <x:f>IF(A250="","",ROUND(ROUND(C250*100,0)*ROUND('Prestamo'!$B$8*100,0)*'Prestamo'!$B$10/(10000*'Prestamo'!$B$11),0)/100)</x:f>
      </x:c>
      <x:c r="F250" s="20" t="str">
        <x:f>IF(A250="","",ROUND(ROUND(E250*100,0)*'Prestamo'!$B$12/100,0)/100)</x:f>
      </x:c>
      <x:c r="G250" s="28" t="str">
        <x:f>IF(A250="","",ROUND(SUM(D250:F250),2))</x:f>
      </x:c>
      <x:c r="H250" s="20" t="str">
        <x:f>IF(A250="","",ROUND(C250-D250,2))</x:f>
      </x:c>
    </x:row>
    <x:row r="251" ht="23" customHeight="1">
      <x:c r="A251" s="27" t="str">
        <x:f>IF(AND('Prestamo'!$B$18="Listo",ROW()-4&lt;='Prestamo'!$B$9),ROW()-4,"")</x:f>
      </x:c>
      <x:c r="B251" s="27" t="str">
        <x:f>IF(A251="","",A251*'Prestamo'!$B$10)</x:f>
      </x:c>
      <x:c r="C251" s="20" t="str">
        <x:f>IF(A251="","",H250)</x:f>
      </x:c>
      <x:c r="D251" s="20" t="str">
        <x:f>IF(A251="","",IF(A251='Prestamo'!$B$9,C251,MIN(ROUND(C251*100,0)-('Prestamo'!$B$9-A251),IF(AND('Prestamo'!$B$13="Pagos iguales",'Prestamo'!$B$8&gt;0),'Prestamo'!$B$22-ROUND(E251*100,0)-ROUND(F251*100,0),'Prestamo'!$B$23+IF(A251&lt;='Prestamo'!$B$24,1,0)))/100))</x:f>
      </x:c>
      <x:c r="E251" s="20" t="str">
        <x:f>IF(A251="","",ROUND(ROUND(C251*100,0)*ROUND('Prestamo'!$B$8*100,0)*'Prestamo'!$B$10/(10000*'Prestamo'!$B$11),0)/100)</x:f>
      </x:c>
      <x:c r="F251" s="20" t="str">
        <x:f>IF(A251="","",ROUND(ROUND(E251*100,0)*'Prestamo'!$B$12/100,0)/100)</x:f>
      </x:c>
      <x:c r="G251" s="28" t="str">
        <x:f>IF(A251="","",ROUND(SUM(D251:F251),2))</x:f>
      </x:c>
      <x:c r="H251" s="20" t="str">
        <x:f>IF(A251="","",ROUND(C251-D251,2))</x:f>
      </x:c>
    </x:row>
    <x:row r="252" ht="23" customHeight="1">
      <x:c r="A252" s="27" t="str">
        <x:f>IF(AND('Prestamo'!$B$18="Listo",ROW()-4&lt;='Prestamo'!$B$9),ROW()-4,"")</x:f>
      </x:c>
      <x:c r="B252" s="27" t="str">
        <x:f>IF(A252="","",A252*'Prestamo'!$B$10)</x:f>
      </x:c>
      <x:c r="C252" s="20" t="str">
        <x:f>IF(A252="","",H251)</x:f>
      </x:c>
      <x:c r="D252" s="20" t="str">
        <x:f>IF(A252="","",IF(A252='Prestamo'!$B$9,C252,MIN(ROUND(C252*100,0)-('Prestamo'!$B$9-A252),IF(AND('Prestamo'!$B$13="Pagos iguales",'Prestamo'!$B$8&gt;0),'Prestamo'!$B$22-ROUND(E252*100,0)-ROUND(F252*100,0),'Prestamo'!$B$23+IF(A252&lt;='Prestamo'!$B$24,1,0)))/100))</x:f>
      </x:c>
      <x:c r="E252" s="20" t="str">
        <x:f>IF(A252="","",ROUND(ROUND(C252*100,0)*ROUND('Prestamo'!$B$8*100,0)*'Prestamo'!$B$10/(10000*'Prestamo'!$B$11),0)/100)</x:f>
      </x:c>
      <x:c r="F252" s="20" t="str">
        <x:f>IF(A252="","",ROUND(ROUND(E252*100,0)*'Prestamo'!$B$12/100,0)/100)</x:f>
      </x:c>
      <x:c r="G252" s="28" t="str">
        <x:f>IF(A252="","",ROUND(SUM(D252:F252),2))</x:f>
      </x:c>
      <x:c r="H252" s="20" t="str">
        <x:f>IF(A252="","",ROUND(C252-D252,2))</x:f>
      </x:c>
    </x:row>
    <x:row r="253" ht="23" customHeight="1">
      <x:c r="A253" s="27" t="str">
        <x:f>IF(AND('Prestamo'!$B$18="Listo",ROW()-4&lt;='Prestamo'!$B$9),ROW()-4,"")</x:f>
      </x:c>
      <x:c r="B253" s="27" t="str">
        <x:f>IF(A253="","",A253*'Prestamo'!$B$10)</x:f>
      </x:c>
      <x:c r="C253" s="20" t="str">
        <x:f>IF(A253="","",H252)</x:f>
      </x:c>
      <x:c r="D253" s="20" t="str">
        <x:f>IF(A253="","",IF(A253='Prestamo'!$B$9,C253,MIN(ROUND(C253*100,0)-('Prestamo'!$B$9-A253),IF(AND('Prestamo'!$B$13="Pagos iguales",'Prestamo'!$B$8&gt;0),'Prestamo'!$B$22-ROUND(E253*100,0)-ROUND(F253*100,0),'Prestamo'!$B$23+IF(A253&lt;='Prestamo'!$B$24,1,0)))/100))</x:f>
      </x:c>
      <x:c r="E253" s="20" t="str">
        <x:f>IF(A253="","",ROUND(ROUND(C253*100,0)*ROUND('Prestamo'!$B$8*100,0)*'Prestamo'!$B$10/(10000*'Prestamo'!$B$11),0)/100)</x:f>
      </x:c>
      <x:c r="F253" s="20" t="str">
        <x:f>IF(A253="","",ROUND(ROUND(E253*100,0)*'Prestamo'!$B$12/100,0)/100)</x:f>
      </x:c>
      <x:c r="G253" s="28" t="str">
        <x:f>IF(A253="","",ROUND(SUM(D253:F253),2))</x:f>
      </x:c>
      <x:c r="H253" s="20" t="str">
        <x:f>IF(A253="","",ROUND(C253-D253,2))</x:f>
      </x:c>
    </x:row>
    <x:row r="254" ht="23" customHeight="1">
      <x:c r="A254" s="27" t="str">
        <x:f>IF(AND('Prestamo'!$B$18="Listo",ROW()-4&lt;='Prestamo'!$B$9),ROW()-4,"")</x:f>
      </x:c>
      <x:c r="B254" s="27" t="str">
        <x:f>IF(A254="","",A254*'Prestamo'!$B$10)</x:f>
      </x:c>
      <x:c r="C254" s="20" t="str">
        <x:f>IF(A254="","",H253)</x:f>
      </x:c>
      <x:c r="D254" s="20" t="str">
        <x:f>IF(A254="","",IF(A254='Prestamo'!$B$9,C254,MIN(ROUND(C254*100,0)-('Prestamo'!$B$9-A254),IF(AND('Prestamo'!$B$13="Pagos iguales",'Prestamo'!$B$8&gt;0),'Prestamo'!$B$22-ROUND(E254*100,0)-ROUND(F254*100,0),'Prestamo'!$B$23+IF(A254&lt;='Prestamo'!$B$24,1,0)))/100))</x:f>
      </x:c>
      <x:c r="E254" s="20" t="str">
        <x:f>IF(A254="","",ROUND(ROUND(C254*100,0)*ROUND('Prestamo'!$B$8*100,0)*'Prestamo'!$B$10/(10000*'Prestamo'!$B$11),0)/100)</x:f>
      </x:c>
      <x:c r="F254" s="20" t="str">
        <x:f>IF(A254="","",ROUND(ROUND(E254*100,0)*'Prestamo'!$B$12/100,0)/100)</x:f>
      </x:c>
      <x:c r="G254" s="28" t="str">
        <x:f>IF(A254="","",ROUND(SUM(D254:F254),2))</x:f>
      </x:c>
      <x:c r="H254" s="20" t="str">
        <x:f>IF(A254="","",ROUND(C254-D254,2))</x:f>
      </x:c>
    </x:row>
    <x:row r="255" ht="23" customHeight="1">
      <x:c r="A255" s="27" t="str">
        <x:f>IF(AND('Prestamo'!$B$18="Listo",ROW()-4&lt;='Prestamo'!$B$9),ROW()-4,"")</x:f>
      </x:c>
      <x:c r="B255" s="27" t="str">
        <x:f>IF(A255="","",A255*'Prestamo'!$B$10)</x:f>
      </x:c>
      <x:c r="C255" s="20" t="str">
        <x:f>IF(A255="","",H254)</x:f>
      </x:c>
      <x:c r="D255" s="20" t="str">
        <x:f>IF(A255="","",IF(A255='Prestamo'!$B$9,C255,MIN(ROUND(C255*100,0)-('Prestamo'!$B$9-A255),IF(AND('Prestamo'!$B$13="Pagos iguales",'Prestamo'!$B$8&gt;0),'Prestamo'!$B$22-ROUND(E255*100,0)-ROUND(F255*100,0),'Prestamo'!$B$23+IF(A255&lt;='Prestamo'!$B$24,1,0)))/100))</x:f>
      </x:c>
      <x:c r="E255" s="20" t="str">
        <x:f>IF(A255="","",ROUND(ROUND(C255*100,0)*ROUND('Prestamo'!$B$8*100,0)*'Prestamo'!$B$10/(10000*'Prestamo'!$B$11),0)/100)</x:f>
      </x:c>
      <x:c r="F255" s="20" t="str">
        <x:f>IF(A255="","",ROUND(ROUND(E255*100,0)*'Prestamo'!$B$12/100,0)/100)</x:f>
      </x:c>
      <x:c r="G255" s="28" t="str">
        <x:f>IF(A255="","",ROUND(SUM(D255:F255),2))</x:f>
      </x:c>
      <x:c r="H255" s="20" t="str">
        <x:f>IF(A255="","",ROUND(C255-D255,2))</x:f>
      </x:c>
    </x:row>
    <x:row r="256" ht="23" customHeight="1">
      <x:c r="A256" s="27" t="str">
        <x:f>IF(AND('Prestamo'!$B$18="Listo",ROW()-4&lt;='Prestamo'!$B$9),ROW()-4,"")</x:f>
      </x:c>
      <x:c r="B256" s="27" t="str">
        <x:f>IF(A256="","",A256*'Prestamo'!$B$10)</x:f>
      </x:c>
      <x:c r="C256" s="20" t="str">
        <x:f>IF(A256="","",H255)</x:f>
      </x:c>
      <x:c r="D256" s="20" t="str">
        <x:f>IF(A256="","",IF(A256='Prestamo'!$B$9,C256,MIN(ROUND(C256*100,0)-('Prestamo'!$B$9-A256),IF(AND('Prestamo'!$B$13="Pagos iguales",'Prestamo'!$B$8&gt;0),'Prestamo'!$B$22-ROUND(E256*100,0)-ROUND(F256*100,0),'Prestamo'!$B$23+IF(A256&lt;='Prestamo'!$B$24,1,0)))/100))</x:f>
      </x:c>
      <x:c r="E256" s="20" t="str">
        <x:f>IF(A256="","",ROUND(ROUND(C256*100,0)*ROUND('Prestamo'!$B$8*100,0)*'Prestamo'!$B$10/(10000*'Prestamo'!$B$11),0)/100)</x:f>
      </x:c>
      <x:c r="F256" s="20" t="str">
        <x:f>IF(A256="","",ROUND(ROUND(E256*100,0)*'Prestamo'!$B$12/100,0)/100)</x:f>
      </x:c>
      <x:c r="G256" s="28" t="str">
        <x:f>IF(A256="","",ROUND(SUM(D256:F256),2))</x:f>
      </x:c>
      <x:c r="H256" s="20" t="str">
        <x:f>IF(A256="","",ROUND(C256-D256,2))</x:f>
      </x:c>
    </x:row>
    <x:row r="257" ht="23" customHeight="1">
      <x:c r="A257" s="27" t="str">
        <x:f>IF(AND('Prestamo'!$B$18="Listo",ROW()-4&lt;='Prestamo'!$B$9),ROW()-4,"")</x:f>
      </x:c>
      <x:c r="B257" s="27" t="str">
        <x:f>IF(A257="","",A257*'Prestamo'!$B$10)</x:f>
      </x:c>
      <x:c r="C257" s="20" t="str">
        <x:f>IF(A257="","",H256)</x:f>
      </x:c>
      <x:c r="D257" s="20" t="str">
        <x:f>IF(A257="","",IF(A257='Prestamo'!$B$9,C257,MIN(ROUND(C257*100,0)-('Prestamo'!$B$9-A257),IF(AND('Prestamo'!$B$13="Pagos iguales",'Prestamo'!$B$8&gt;0),'Prestamo'!$B$22-ROUND(E257*100,0)-ROUND(F257*100,0),'Prestamo'!$B$23+IF(A257&lt;='Prestamo'!$B$24,1,0)))/100))</x:f>
      </x:c>
      <x:c r="E257" s="20" t="str">
        <x:f>IF(A257="","",ROUND(ROUND(C257*100,0)*ROUND('Prestamo'!$B$8*100,0)*'Prestamo'!$B$10/(10000*'Prestamo'!$B$11),0)/100)</x:f>
      </x:c>
      <x:c r="F257" s="20" t="str">
        <x:f>IF(A257="","",ROUND(ROUND(E257*100,0)*'Prestamo'!$B$12/100,0)/100)</x:f>
      </x:c>
      <x:c r="G257" s="28" t="str">
        <x:f>IF(A257="","",ROUND(SUM(D257:F257),2))</x:f>
      </x:c>
      <x:c r="H257" s="20" t="str">
        <x:f>IF(A257="","",ROUND(C257-D257,2))</x:f>
      </x:c>
    </x:row>
    <x:row r="258" ht="23" customHeight="1">
      <x:c r="A258" s="27" t="str">
        <x:f>IF(AND('Prestamo'!$B$18="Listo",ROW()-4&lt;='Prestamo'!$B$9),ROW()-4,"")</x:f>
      </x:c>
      <x:c r="B258" s="27" t="str">
        <x:f>IF(A258="","",A258*'Prestamo'!$B$10)</x:f>
      </x:c>
      <x:c r="C258" s="20" t="str">
        <x:f>IF(A258="","",H257)</x:f>
      </x:c>
      <x:c r="D258" s="20" t="str">
        <x:f>IF(A258="","",IF(A258='Prestamo'!$B$9,C258,MIN(ROUND(C258*100,0)-('Prestamo'!$B$9-A258),IF(AND('Prestamo'!$B$13="Pagos iguales",'Prestamo'!$B$8&gt;0),'Prestamo'!$B$22-ROUND(E258*100,0)-ROUND(F258*100,0),'Prestamo'!$B$23+IF(A258&lt;='Prestamo'!$B$24,1,0)))/100))</x:f>
      </x:c>
      <x:c r="E258" s="20" t="str">
        <x:f>IF(A258="","",ROUND(ROUND(C258*100,0)*ROUND('Prestamo'!$B$8*100,0)*'Prestamo'!$B$10/(10000*'Prestamo'!$B$11),0)/100)</x:f>
      </x:c>
      <x:c r="F258" s="20" t="str">
        <x:f>IF(A258="","",ROUND(ROUND(E258*100,0)*'Prestamo'!$B$12/100,0)/100)</x:f>
      </x:c>
      <x:c r="G258" s="28" t="str">
        <x:f>IF(A258="","",ROUND(SUM(D258:F258),2))</x:f>
      </x:c>
      <x:c r="H258" s="20" t="str">
        <x:f>IF(A258="","",ROUND(C258-D258,2))</x:f>
      </x:c>
    </x:row>
    <x:row r="259" ht="23" customHeight="1">
      <x:c r="A259" s="27" t="str">
        <x:f>IF(AND('Prestamo'!$B$18="Listo",ROW()-4&lt;='Prestamo'!$B$9),ROW()-4,"")</x:f>
      </x:c>
      <x:c r="B259" s="27" t="str">
        <x:f>IF(A259="","",A259*'Prestamo'!$B$10)</x:f>
      </x:c>
      <x:c r="C259" s="20" t="str">
        <x:f>IF(A259="","",H258)</x:f>
      </x:c>
      <x:c r="D259" s="20" t="str">
        <x:f>IF(A259="","",IF(A259='Prestamo'!$B$9,C259,MIN(ROUND(C259*100,0)-('Prestamo'!$B$9-A259),IF(AND('Prestamo'!$B$13="Pagos iguales",'Prestamo'!$B$8&gt;0),'Prestamo'!$B$22-ROUND(E259*100,0)-ROUND(F259*100,0),'Prestamo'!$B$23+IF(A259&lt;='Prestamo'!$B$24,1,0)))/100))</x:f>
      </x:c>
      <x:c r="E259" s="20" t="str">
        <x:f>IF(A259="","",ROUND(ROUND(C259*100,0)*ROUND('Prestamo'!$B$8*100,0)*'Prestamo'!$B$10/(10000*'Prestamo'!$B$11),0)/100)</x:f>
      </x:c>
      <x:c r="F259" s="20" t="str">
        <x:f>IF(A259="","",ROUND(ROUND(E259*100,0)*'Prestamo'!$B$12/100,0)/100)</x:f>
      </x:c>
      <x:c r="G259" s="28" t="str">
        <x:f>IF(A259="","",ROUND(SUM(D259:F259),2))</x:f>
      </x:c>
      <x:c r="H259" s="20" t="str">
        <x:f>IF(A259="","",ROUND(C259-D259,2))</x:f>
      </x:c>
    </x:row>
    <x:row r="260" ht="23" customHeight="1">
      <x:c r="A260" s="27" t="str">
        <x:f>IF(AND('Prestamo'!$B$18="Listo",ROW()-4&lt;='Prestamo'!$B$9),ROW()-4,"")</x:f>
      </x:c>
      <x:c r="B260" s="27" t="str">
        <x:f>IF(A260="","",A260*'Prestamo'!$B$10)</x:f>
      </x:c>
      <x:c r="C260" s="20" t="str">
        <x:f>IF(A260="","",H259)</x:f>
      </x:c>
      <x:c r="D260" s="20" t="str">
        <x:f>IF(A260="","",IF(A260='Prestamo'!$B$9,C260,MIN(ROUND(C260*100,0)-('Prestamo'!$B$9-A260),IF(AND('Prestamo'!$B$13="Pagos iguales",'Prestamo'!$B$8&gt;0),'Prestamo'!$B$22-ROUND(E260*100,0)-ROUND(F260*100,0),'Prestamo'!$B$23+IF(A260&lt;='Prestamo'!$B$24,1,0)))/100))</x:f>
      </x:c>
      <x:c r="E260" s="20" t="str">
        <x:f>IF(A260="","",ROUND(ROUND(C260*100,0)*ROUND('Prestamo'!$B$8*100,0)*'Prestamo'!$B$10/(10000*'Prestamo'!$B$11),0)/100)</x:f>
      </x:c>
      <x:c r="F260" s="20" t="str">
        <x:f>IF(A260="","",ROUND(ROUND(E260*100,0)*'Prestamo'!$B$12/100,0)/100)</x:f>
      </x:c>
      <x:c r="G260" s="28" t="str">
        <x:f>IF(A260="","",ROUND(SUM(D260:F260),2))</x:f>
      </x:c>
      <x:c r="H260" s="20" t="str">
        <x:f>IF(A260="","",ROUND(C260-D260,2))</x:f>
      </x:c>
    </x:row>
    <x:row r="261" ht="23" customHeight="1">
      <x:c r="A261" s="27" t="str">
        <x:f>IF(AND('Prestamo'!$B$18="Listo",ROW()-4&lt;='Prestamo'!$B$9),ROW()-4,"")</x:f>
      </x:c>
      <x:c r="B261" s="27" t="str">
        <x:f>IF(A261="","",A261*'Prestamo'!$B$10)</x:f>
      </x:c>
      <x:c r="C261" s="20" t="str">
        <x:f>IF(A261="","",H260)</x:f>
      </x:c>
      <x:c r="D261" s="20" t="str">
        <x:f>IF(A261="","",IF(A261='Prestamo'!$B$9,C261,MIN(ROUND(C261*100,0)-('Prestamo'!$B$9-A261),IF(AND('Prestamo'!$B$13="Pagos iguales",'Prestamo'!$B$8&gt;0),'Prestamo'!$B$22-ROUND(E261*100,0)-ROUND(F261*100,0),'Prestamo'!$B$23+IF(A261&lt;='Prestamo'!$B$24,1,0)))/100))</x:f>
      </x:c>
      <x:c r="E261" s="20" t="str">
        <x:f>IF(A261="","",ROUND(ROUND(C261*100,0)*ROUND('Prestamo'!$B$8*100,0)*'Prestamo'!$B$10/(10000*'Prestamo'!$B$11),0)/100)</x:f>
      </x:c>
      <x:c r="F261" s="20" t="str">
        <x:f>IF(A261="","",ROUND(ROUND(E261*100,0)*'Prestamo'!$B$12/100,0)/100)</x:f>
      </x:c>
      <x:c r="G261" s="28" t="str">
        <x:f>IF(A261="","",ROUND(SUM(D261:F261),2))</x:f>
      </x:c>
      <x:c r="H261" s="20" t="str">
        <x:f>IF(A261="","",ROUND(C261-D261,2))</x:f>
      </x:c>
    </x:row>
    <x:row r="262" ht="23" customHeight="1">
      <x:c r="A262" s="27" t="str">
        <x:f>IF(AND('Prestamo'!$B$18="Listo",ROW()-4&lt;='Prestamo'!$B$9),ROW()-4,"")</x:f>
      </x:c>
      <x:c r="B262" s="27" t="str">
        <x:f>IF(A262="","",A262*'Prestamo'!$B$10)</x:f>
      </x:c>
      <x:c r="C262" s="20" t="str">
        <x:f>IF(A262="","",H261)</x:f>
      </x:c>
      <x:c r="D262" s="20" t="str">
        <x:f>IF(A262="","",IF(A262='Prestamo'!$B$9,C262,MIN(ROUND(C262*100,0)-('Prestamo'!$B$9-A262),IF(AND('Prestamo'!$B$13="Pagos iguales",'Prestamo'!$B$8&gt;0),'Prestamo'!$B$22-ROUND(E262*100,0)-ROUND(F262*100,0),'Prestamo'!$B$23+IF(A262&lt;='Prestamo'!$B$24,1,0)))/100))</x:f>
      </x:c>
      <x:c r="E262" s="20" t="str">
        <x:f>IF(A262="","",ROUND(ROUND(C262*100,0)*ROUND('Prestamo'!$B$8*100,0)*'Prestamo'!$B$10/(10000*'Prestamo'!$B$11),0)/100)</x:f>
      </x:c>
      <x:c r="F262" s="20" t="str">
        <x:f>IF(A262="","",ROUND(ROUND(E262*100,0)*'Prestamo'!$B$12/100,0)/100)</x:f>
      </x:c>
      <x:c r="G262" s="28" t="str">
        <x:f>IF(A262="","",ROUND(SUM(D262:F262),2))</x:f>
      </x:c>
      <x:c r="H262" s="20" t="str">
        <x:f>IF(A262="","",ROUND(C262-D262,2))</x:f>
      </x:c>
    </x:row>
    <x:row r="263" ht="23" customHeight="1">
      <x:c r="A263" s="27" t="str">
        <x:f>IF(AND('Prestamo'!$B$18="Listo",ROW()-4&lt;='Prestamo'!$B$9),ROW()-4,"")</x:f>
      </x:c>
      <x:c r="B263" s="27" t="str">
        <x:f>IF(A263="","",A263*'Prestamo'!$B$10)</x:f>
      </x:c>
      <x:c r="C263" s="20" t="str">
        <x:f>IF(A263="","",H262)</x:f>
      </x:c>
      <x:c r="D263" s="20" t="str">
        <x:f>IF(A263="","",IF(A263='Prestamo'!$B$9,C263,MIN(ROUND(C263*100,0)-('Prestamo'!$B$9-A263),IF(AND('Prestamo'!$B$13="Pagos iguales",'Prestamo'!$B$8&gt;0),'Prestamo'!$B$22-ROUND(E263*100,0)-ROUND(F263*100,0),'Prestamo'!$B$23+IF(A263&lt;='Prestamo'!$B$24,1,0)))/100))</x:f>
      </x:c>
      <x:c r="E263" s="20" t="str">
        <x:f>IF(A263="","",ROUND(ROUND(C263*100,0)*ROUND('Prestamo'!$B$8*100,0)*'Prestamo'!$B$10/(10000*'Prestamo'!$B$11),0)/100)</x:f>
      </x:c>
      <x:c r="F263" s="20" t="str">
        <x:f>IF(A263="","",ROUND(ROUND(E263*100,0)*'Prestamo'!$B$12/100,0)/100)</x:f>
      </x:c>
      <x:c r="G263" s="28" t="str">
        <x:f>IF(A263="","",ROUND(SUM(D263:F263),2))</x:f>
      </x:c>
      <x:c r="H263" s="20" t="str">
        <x:f>IF(A263="","",ROUND(C263-D263,2))</x:f>
      </x:c>
    </x:row>
    <x:row r="264" ht="23" customHeight="1">
      <x:c r="A264" s="27" t="str">
        <x:f>IF(AND('Prestamo'!$B$18="Listo",ROW()-4&lt;='Prestamo'!$B$9),ROW()-4,"")</x:f>
      </x:c>
      <x:c r="B264" s="27" t="str">
        <x:f>IF(A264="","",A264*'Prestamo'!$B$10)</x:f>
      </x:c>
      <x:c r="C264" s="20" t="str">
        <x:f>IF(A264="","",H263)</x:f>
      </x:c>
      <x:c r="D264" s="20" t="str">
        <x:f>IF(A264="","",IF(A264='Prestamo'!$B$9,C264,MIN(ROUND(C264*100,0)-('Prestamo'!$B$9-A264),IF(AND('Prestamo'!$B$13="Pagos iguales",'Prestamo'!$B$8&gt;0),'Prestamo'!$B$22-ROUND(E264*100,0)-ROUND(F264*100,0),'Prestamo'!$B$23+IF(A264&lt;='Prestamo'!$B$24,1,0)))/100))</x:f>
      </x:c>
      <x:c r="E264" s="20" t="str">
        <x:f>IF(A264="","",ROUND(ROUND(C264*100,0)*ROUND('Prestamo'!$B$8*100,0)*'Prestamo'!$B$10/(10000*'Prestamo'!$B$11),0)/100)</x:f>
      </x:c>
      <x:c r="F264" s="20" t="str">
        <x:f>IF(A264="","",ROUND(ROUND(E264*100,0)*'Prestamo'!$B$12/100,0)/100)</x:f>
      </x:c>
      <x:c r="G264" s="28" t="str">
        <x:f>IF(A264="","",ROUND(SUM(D264:F264),2))</x:f>
      </x:c>
      <x:c r="H264" s="20" t="str">
        <x:f>IF(A264="","",ROUND(C264-D264,2))</x:f>
      </x:c>
    </x:row>
    <x:row r="265" ht="23" customHeight="1">
      <x:c r="A265" s="27" t="str">
        <x:f>IF(AND('Prestamo'!$B$18="Listo",ROW()-4&lt;='Prestamo'!$B$9),ROW()-4,"")</x:f>
      </x:c>
      <x:c r="B265" s="27" t="str">
        <x:f>IF(A265="","",A265*'Prestamo'!$B$10)</x:f>
      </x:c>
      <x:c r="C265" s="20" t="str">
        <x:f>IF(A265="","",H264)</x:f>
      </x:c>
      <x:c r="D265" s="20" t="str">
        <x:f>IF(A265="","",IF(A265='Prestamo'!$B$9,C265,MIN(ROUND(C265*100,0)-('Prestamo'!$B$9-A265),IF(AND('Prestamo'!$B$13="Pagos iguales",'Prestamo'!$B$8&gt;0),'Prestamo'!$B$22-ROUND(E265*100,0)-ROUND(F265*100,0),'Prestamo'!$B$23+IF(A265&lt;='Prestamo'!$B$24,1,0)))/100))</x:f>
      </x:c>
      <x:c r="E265" s="20" t="str">
        <x:f>IF(A265="","",ROUND(ROUND(C265*100,0)*ROUND('Prestamo'!$B$8*100,0)*'Prestamo'!$B$10/(10000*'Prestamo'!$B$11),0)/100)</x:f>
      </x:c>
      <x:c r="F265" s="20" t="str">
        <x:f>IF(A265="","",ROUND(ROUND(E265*100,0)*'Prestamo'!$B$12/100,0)/100)</x:f>
      </x:c>
      <x:c r="G265" s="28" t="str">
        <x:f>IF(A265="","",ROUND(SUM(D265:F265),2))</x:f>
      </x:c>
      <x:c r="H265" s="20" t="str">
        <x:f>IF(A265="","",ROUND(C265-D265,2))</x:f>
      </x:c>
    </x:row>
    <x:row r="266" ht="23" customHeight="1">
      <x:c r="A266" s="27" t="str">
        <x:f>IF(AND('Prestamo'!$B$18="Listo",ROW()-4&lt;='Prestamo'!$B$9),ROW()-4,"")</x:f>
      </x:c>
      <x:c r="B266" s="27" t="str">
        <x:f>IF(A266="","",A266*'Prestamo'!$B$10)</x:f>
      </x:c>
      <x:c r="C266" s="20" t="str">
        <x:f>IF(A266="","",H265)</x:f>
      </x:c>
      <x:c r="D266" s="20" t="str">
        <x:f>IF(A266="","",IF(A266='Prestamo'!$B$9,C266,MIN(ROUND(C266*100,0)-('Prestamo'!$B$9-A266),IF(AND('Prestamo'!$B$13="Pagos iguales",'Prestamo'!$B$8&gt;0),'Prestamo'!$B$22-ROUND(E266*100,0)-ROUND(F266*100,0),'Prestamo'!$B$23+IF(A266&lt;='Prestamo'!$B$24,1,0)))/100))</x:f>
      </x:c>
      <x:c r="E266" s="20" t="str">
        <x:f>IF(A266="","",ROUND(ROUND(C266*100,0)*ROUND('Prestamo'!$B$8*100,0)*'Prestamo'!$B$10/(10000*'Prestamo'!$B$11),0)/100)</x:f>
      </x:c>
      <x:c r="F266" s="20" t="str">
        <x:f>IF(A266="","",ROUND(ROUND(E266*100,0)*'Prestamo'!$B$12/100,0)/100)</x:f>
      </x:c>
      <x:c r="G266" s="28" t="str">
        <x:f>IF(A266="","",ROUND(SUM(D266:F266),2))</x:f>
      </x:c>
      <x:c r="H266" s="20" t="str">
        <x:f>IF(A266="","",ROUND(C266-D266,2))</x:f>
      </x:c>
    </x:row>
    <x:row r="267" ht="23" customHeight="1">
      <x:c r="A267" s="27" t="str">
        <x:f>IF(AND('Prestamo'!$B$18="Listo",ROW()-4&lt;='Prestamo'!$B$9),ROW()-4,"")</x:f>
      </x:c>
      <x:c r="B267" s="27" t="str">
        <x:f>IF(A267="","",A267*'Prestamo'!$B$10)</x:f>
      </x:c>
      <x:c r="C267" s="20" t="str">
        <x:f>IF(A267="","",H266)</x:f>
      </x:c>
      <x:c r="D267" s="20" t="str">
        <x:f>IF(A267="","",IF(A267='Prestamo'!$B$9,C267,MIN(ROUND(C267*100,0)-('Prestamo'!$B$9-A267),IF(AND('Prestamo'!$B$13="Pagos iguales",'Prestamo'!$B$8&gt;0),'Prestamo'!$B$22-ROUND(E267*100,0)-ROUND(F267*100,0),'Prestamo'!$B$23+IF(A267&lt;='Prestamo'!$B$24,1,0)))/100))</x:f>
      </x:c>
      <x:c r="E267" s="20" t="str">
        <x:f>IF(A267="","",ROUND(ROUND(C267*100,0)*ROUND('Prestamo'!$B$8*100,0)*'Prestamo'!$B$10/(10000*'Prestamo'!$B$11),0)/100)</x:f>
      </x:c>
      <x:c r="F267" s="20" t="str">
        <x:f>IF(A267="","",ROUND(ROUND(E267*100,0)*'Prestamo'!$B$12/100,0)/100)</x:f>
      </x:c>
      <x:c r="G267" s="28" t="str">
        <x:f>IF(A267="","",ROUND(SUM(D267:F267),2))</x:f>
      </x:c>
      <x:c r="H267" s="20" t="str">
        <x:f>IF(A267="","",ROUND(C267-D267,2))</x:f>
      </x:c>
    </x:row>
    <x:row r="268" ht="23" customHeight="1">
      <x:c r="A268" s="27" t="str">
        <x:f>IF(AND('Prestamo'!$B$18="Listo",ROW()-4&lt;='Prestamo'!$B$9),ROW()-4,"")</x:f>
      </x:c>
      <x:c r="B268" s="27" t="str">
        <x:f>IF(A268="","",A268*'Prestamo'!$B$10)</x:f>
      </x:c>
      <x:c r="C268" s="20" t="str">
        <x:f>IF(A268="","",H267)</x:f>
      </x:c>
      <x:c r="D268" s="20" t="str">
        <x:f>IF(A268="","",IF(A268='Prestamo'!$B$9,C268,MIN(ROUND(C268*100,0)-('Prestamo'!$B$9-A268),IF(AND('Prestamo'!$B$13="Pagos iguales",'Prestamo'!$B$8&gt;0),'Prestamo'!$B$22-ROUND(E268*100,0)-ROUND(F268*100,0),'Prestamo'!$B$23+IF(A268&lt;='Prestamo'!$B$24,1,0)))/100))</x:f>
      </x:c>
      <x:c r="E268" s="20" t="str">
        <x:f>IF(A268="","",ROUND(ROUND(C268*100,0)*ROUND('Prestamo'!$B$8*100,0)*'Prestamo'!$B$10/(10000*'Prestamo'!$B$11),0)/100)</x:f>
      </x:c>
      <x:c r="F268" s="20" t="str">
        <x:f>IF(A268="","",ROUND(ROUND(E268*100,0)*'Prestamo'!$B$12/100,0)/100)</x:f>
      </x:c>
      <x:c r="G268" s="28" t="str">
        <x:f>IF(A268="","",ROUND(SUM(D268:F268),2))</x:f>
      </x:c>
      <x:c r="H268" s="20" t="str">
        <x:f>IF(A268="","",ROUND(C268-D268,2))</x:f>
      </x:c>
    </x:row>
    <x:row r="269" ht="23" customHeight="1">
      <x:c r="A269" s="27" t="str">
        <x:f>IF(AND('Prestamo'!$B$18="Listo",ROW()-4&lt;='Prestamo'!$B$9),ROW()-4,"")</x:f>
      </x:c>
      <x:c r="B269" s="27" t="str">
        <x:f>IF(A269="","",A269*'Prestamo'!$B$10)</x:f>
      </x:c>
      <x:c r="C269" s="20" t="str">
        <x:f>IF(A269="","",H268)</x:f>
      </x:c>
      <x:c r="D269" s="20" t="str">
        <x:f>IF(A269="","",IF(A269='Prestamo'!$B$9,C269,MIN(ROUND(C269*100,0)-('Prestamo'!$B$9-A269),IF(AND('Prestamo'!$B$13="Pagos iguales",'Prestamo'!$B$8&gt;0),'Prestamo'!$B$22-ROUND(E269*100,0)-ROUND(F269*100,0),'Prestamo'!$B$23+IF(A269&lt;='Prestamo'!$B$24,1,0)))/100))</x:f>
      </x:c>
      <x:c r="E269" s="20" t="str">
        <x:f>IF(A269="","",ROUND(ROUND(C269*100,0)*ROUND('Prestamo'!$B$8*100,0)*'Prestamo'!$B$10/(10000*'Prestamo'!$B$11),0)/100)</x:f>
      </x:c>
      <x:c r="F269" s="20" t="str">
        <x:f>IF(A269="","",ROUND(ROUND(E269*100,0)*'Prestamo'!$B$12/100,0)/100)</x:f>
      </x:c>
      <x:c r="G269" s="28" t="str">
        <x:f>IF(A269="","",ROUND(SUM(D269:F269),2))</x:f>
      </x:c>
      <x:c r="H269" s="20" t="str">
        <x:f>IF(A269="","",ROUND(C269-D269,2))</x:f>
      </x:c>
    </x:row>
    <x:row r="270" ht="23" customHeight="1">
      <x:c r="A270" s="27" t="str">
        <x:f>IF(AND('Prestamo'!$B$18="Listo",ROW()-4&lt;='Prestamo'!$B$9),ROW()-4,"")</x:f>
      </x:c>
      <x:c r="B270" s="27" t="str">
        <x:f>IF(A270="","",A270*'Prestamo'!$B$10)</x:f>
      </x:c>
      <x:c r="C270" s="20" t="str">
        <x:f>IF(A270="","",H269)</x:f>
      </x:c>
      <x:c r="D270" s="20" t="str">
        <x:f>IF(A270="","",IF(A270='Prestamo'!$B$9,C270,MIN(ROUND(C270*100,0)-('Prestamo'!$B$9-A270),IF(AND('Prestamo'!$B$13="Pagos iguales",'Prestamo'!$B$8&gt;0),'Prestamo'!$B$22-ROUND(E270*100,0)-ROUND(F270*100,0),'Prestamo'!$B$23+IF(A270&lt;='Prestamo'!$B$24,1,0)))/100))</x:f>
      </x:c>
      <x:c r="E270" s="20" t="str">
        <x:f>IF(A270="","",ROUND(ROUND(C270*100,0)*ROUND('Prestamo'!$B$8*100,0)*'Prestamo'!$B$10/(10000*'Prestamo'!$B$11),0)/100)</x:f>
      </x:c>
      <x:c r="F270" s="20" t="str">
        <x:f>IF(A270="","",ROUND(ROUND(E270*100,0)*'Prestamo'!$B$12/100,0)/100)</x:f>
      </x:c>
      <x:c r="G270" s="28" t="str">
        <x:f>IF(A270="","",ROUND(SUM(D270:F270),2))</x:f>
      </x:c>
      <x:c r="H270" s="20" t="str">
        <x:f>IF(A270="","",ROUND(C270-D270,2))</x:f>
      </x:c>
    </x:row>
    <x:row r="271" ht="23" customHeight="1">
      <x:c r="A271" s="27" t="str">
        <x:f>IF(AND('Prestamo'!$B$18="Listo",ROW()-4&lt;='Prestamo'!$B$9),ROW()-4,"")</x:f>
      </x:c>
      <x:c r="B271" s="27" t="str">
        <x:f>IF(A271="","",A271*'Prestamo'!$B$10)</x:f>
      </x:c>
      <x:c r="C271" s="20" t="str">
        <x:f>IF(A271="","",H270)</x:f>
      </x:c>
      <x:c r="D271" s="20" t="str">
        <x:f>IF(A271="","",IF(A271='Prestamo'!$B$9,C271,MIN(ROUND(C271*100,0)-('Prestamo'!$B$9-A271),IF(AND('Prestamo'!$B$13="Pagos iguales",'Prestamo'!$B$8&gt;0),'Prestamo'!$B$22-ROUND(E271*100,0)-ROUND(F271*100,0),'Prestamo'!$B$23+IF(A271&lt;='Prestamo'!$B$24,1,0)))/100))</x:f>
      </x:c>
      <x:c r="E271" s="20" t="str">
        <x:f>IF(A271="","",ROUND(ROUND(C271*100,0)*ROUND('Prestamo'!$B$8*100,0)*'Prestamo'!$B$10/(10000*'Prestamo'!$B$11),0)/100)</x:f>
      </x:c>
      <x:c r="F271" s="20" t="str">
        <x:f>IF(A271="","",ROUND(ROUND(E271*100,0)*'Prestamo'!$B$12/100,0)/100)</x:f>
      </x:c>
      <x:c r="G271" s="28" t="str">
        <x:f>IF(A271="","",ROUND(SUM(D271:F271),2))</x:f>
      </x:c>
      <x:c r="H271" s="20" t="str">
        <x:f>IF(A271="","",ROUND(C271-D271,2))</x:f>
      </x:c>
    </x:row>
    <x:row r="272" ht="23" customHeight="1">
      <x:c r="A272" s="27" t="str">
        <x:f>IF(AND('Prestamo'!$B$18="Listo",ROW()-4&lt;='Prestamo'!$B$9),ROW()-4,"")</x:f>
      </x:c>
      <x:c r="B272" s="27" t="str">
        <x:f>IF(A272="","",A272*'Prestamo'!$B$10)</x:f>
      </x:c>
      <x:c r="C272" s="20" t="str">
        <x:f>IF(A272="","",H271)</x:f>
      </x:c>
      <x:c r="D272" s="20" t="str">
        <x:f>IF(A272="","",IF(A272='Prestamo'!$B$9,C272,MIN(ROUND(C272*100,0)-('Prestamo'!$B$9-A272),IF(AND('Prestamo'!$B$13="Pagos iguales",'Prestamo'!$B$8&gt;0),'Prestamo'!$B$22-ROUND(E272*100,0)-ROUND(F272*100,0),'Prestamo'!$B$23+IF(A272&lt;='Prestamo'!$B$24,1,0)))/100))</x:f>
      </x:c>
      <x:c r="E272" s="20" t="str">
        <x:f>IF(A272="","",ROUND(ROUND(C272*100,0)*ROUND('Prestamo'!$B$8*100,0)*'Prestamo'!$B$10/(10000*'Prestamo'!$B$11),0)/100)</x:f>
      </x:c>
      <x:c r="F272" s="20" t="str">
        <x:f>IF(A272="","",ROUND(ROUND(E272*100,0)*'Prestamo'!$B$12/100,0)/100)</x:f>
      </x:c>
      <x:c r="G272" s="28" t="str">
        <x:f>IF(A272="","",ROUND(SUM(D272:F272),2))</x:f>
      </x:c>
      <x:c r="H272" s="20" t="str">
        <x:f>IF(A272="","",ROUND(C272-D272,2))</x:f>
      </x:c>
    </x:row>
    <x:row r="273" ht="23" customHeight="1">
      <x:c r="A273" s="27" t="str">
        <x:f>IF(AND('Prestamo'!$B$18="Listo",ROW()-4&lt;='Prestamo'!$B$9),ROW()-4,"")</x:f>
      </x:c>
      <x:c r="B273" s="27" t="str">
        <x:f>IF(A273="","",A273*'Prestamo'!$B$10)</x:f>
      </x:c>
      <x:c r="C273" s="20" t="str">
        <x:f>IF(A273="","",H272)</x:f>
      </x:c>
      <x:c r="D273" s="20" t="str">
        <x:f>IF(A273="","",IF(A273='Prestamo'!$B$9,C273,MIN(ROUND(C273*100,0)-('Prestamo'!$B$9-A273),IF(AND('Prestamo'!$B$13="Pagos iguales",'Prestamo'!$B$8&gt;0),'Prestamo'!$B$22-ROUND(E273*100,0)-ROUND(F273*100,0),'Prestamo'!$B$23+IF(A273&lt;='Prestamo'!$B$24,1,0)))/100))</x:f>
      </x:c>
      <x:c r="E273" s="20" t="str">
        <x:f>IF(A273="","",ROUND(ROUND(C273*100,0)*ROUND('Prestamo'!$B$8*100,0)*'Prestamo'!$B$10/(10000*'Prestamo'!$B$11),0)/100)</x:f>
      </x:c>
      <x:c r="F273" s="20" t="str">
        <x:f>IF(A273="","",ROUND(ROUND(E273*100,0)*'Prestamo'!$B$12/100,0)/100)</x:f>
      </x:c>
      <x:c r="G273" s="28" t="str">
        <x:f>IF(A273="","",ROUND(SUM(D273:F273),2))</x:f>
      </x:c>
      <x:c r="H273" s="20" t="str">
        <x:f>IF(A273="","",ROUND(C273-D273,2))</x:f>
      </x:c>
    </x:row>
    <x:row r="274" ht="23" customHeight="1">
      <x:c r="A274" s="27" t="str">
        <x:f>IF(AND('Prestamo'!$B$18="Listo",ROW()-4&lt;='Prestamo'!$B$9),ROW()-4,"")</x:f>
      </x:c>
      <x:c r="B274" s="27" t="str">
        <x:f>IF(A274="","",A274*'Prestamo'!$B$10)</x:f>
      </x:c>
      <x:c r="C274" s="20" t="str">
        <x:f>IF(A274="","",H273)</x:f>
      </x:c>
      <x:c r="D274" s="20" t="str">
        <x:f>IF(A274="","",IF(A274='Prestamo'!$B$9,C274,MIN(ROUND(C274*100,0)-('Prestamo'!$B$9-A274),IF(AND('Prestamo'!$B$13="Pagos iguales",'Prestamo'!$B$8&gt;0),'Prestamo'!$B$22-ROUND(E274*100,0)-ROUND(F274*100,0),'Prestamo'!$B$23+IF(A274&lt;='Prestamo'!$B$24,1,0)))/100))</x:f>
      </x:c>
      <x:c r="E274" s="20" t="str">
        <x:f>IF(A274="","",ROUND(ROUND(C274*100,0)*ROUND('Prestamo'!$B$8*100,0)*'Prestamo'!$B$10/(10000*'Prestamo'!$B$11),0)/100)</x:f>
      </x:c>
      <x:c r="F274" s="20" t="str">
        <x:f>IF(A274="","",ROUND(ROUND(E274*100,0)*'Prestamo'!$B$12/100,0)/100)</x:f>
      </x:c>
      <x:c r="G274" s="28" t="str">
        <x:f>IF(A274="","",ROUND(SUM(D274:F274),2))</x:f>
      </x:c>
      <x:c r="H274" s="20" t="str">
        <x:f>IF(A274="","",ROUND(C274-D274,2))</x:f>
      </x:c>
    </x:row>
    <x:row r="275" ht="23" customHeight="1">
      <x:c r="A275" s="27" t="str">
        <x:f>IF(AND('Prestamo'!$B$18="Listo",ROW()-4&lt;='Prestamo'!$B$9),ROW()-4,"")</x:f>
      </x:c>
      <x:c r="B275" s="27" t="str">
        <x:f>IF(A275="","",A275*'Prestamo'!$B$10)</x:f>
      </x:c>
      <x:c r="C275" s="20" t="str">
        <x:f>IF(A275="","",H274)</x:f>
      </x:c>
      <x:c r="D275" s="20" t="str">
        <x:f>IF(A275="","",IF(A275='Prestamo'!$B$9,C275,MIN(ROUND(C275*100,0)-('Prestamo'!$B$9-A275),IF(AND('Prestamo'!$B$13="Pagos iguales",'Prestamo'!$B$8&gt;0),'Prestamo'!$B$22-ROUND(E275*100,0)-ROUND(F275*100,0),'Prestamo'!$B$23+IF(A275&lt;='Prestamo'!$B$24,1,0)))/100))</x:f>
      </x:c>
      <x:c r="E275" s="20" t="str">
        <x:f>IF(A275="","",ROUND(ROUND(C275*100,0)*ROUND('Prestamo'!$B$8*100,0)*'Prestamo'!$B$10/(10000*'Prestamo'!$B$11),0)/100)</x:f>
      </x:c>
      <x:c r="F275" s="20" t="str">
        <x:f>IF(A275="","",ROUND(ROUND(E275*100,0)*'Prestamo'!$B$12/100,0)/100)</x:f>
      </x:c>
      <x:c r="G275" s="28" t="str">
        <x:f>IF(A275="","",ROUND(SUM(D275:F275),2))</x:f>
      </x:c>
      <x:c r="H275" s="20" t="str">
        <x:f>IF(A275="","",ROUND(C275-D275,2))</x:f>
      </x:c>
    </x:row>
    <x:row r="276" ht="23" customHeight="1">
      <x:c r="A276" s="27" t="str">
        <x:f>IF(AND('Prestamo'!$B$18="Listo",ROW()-4&lt;='Prestamo'!$B$9),ROW()-4,"")</x:f>
      </x:c>
      <x:c r="B276" s="27" t="str">
        <x:f>IF(A276="","",A276*'Prestamo'!$B$10)</x:f>
      </x:c>
      <x:c r="C276" s="20" t="str">
        <x:f>IF(A276="","",H275)</x:f>
      </x:c>
      <x:c r="D276" s="20" t="str">
        <x:f>IF(A276="","",IF(A276='Prestamo'!$B$9,C276,MIN(ROUND(C276*100,0)-('Prestamo'!$B$9-A276),IF(AND('Prestamo'!$B$13="Pagos iguales",'Prestamo'!$B$8&gt;0),'Prestamo'!$B$22-ROUND(E276*100,0)-ROUND(F276*100,0),'Prestamo'!$B$23+IF(A276&lt;='Prestamo'!$B$24,1,0)))/100))</x:f>
      </x:c>
      <x:c r="E276" s="20" t="str">
        <x:f>IF(A276="","",ROUND(ROUND(C276*100,0)*ROUND('Prestamo'!$B$8*100,0)*'Prestamo'!$B$10/(10000*'Prestamo'!$B$11),0)/100)</x:f>
      </x:c>
      <x:c r="F276" s="20" t="str">
        <x:f>IF(A276="","",ROUND(ROUND(E276*100,0)*'Prestamo'!$B$12/100,0)/100)</x:f>
      </x:c>
      <x:c r="G276" s="28" t="str">
        <x:f>IF(A276="","",ROUND(SUM(D276:F276),2))</x:f>
      </x:c>
      <x:c r="H276" s="20" t="str">
        <x:f>IF(A276="","",ROUND(C276-D276,2))</x:f>
      </x:c>
    </x:row>
    <x:row r="277" ht="23" customHeight="1">
      <x:c r="A277" s="27" t="str">
        <x:f>IF(AND('Prestamo'!$B$18="Listo",ROW()-4&lt;='Prestamo'!$B$9),ROW()-4,"")</x:f>
      </x:c>
      <x:c r="B277" s="27" t="str">
        <x:f>IF(A277="","",A277*'Prestamo'!$B$10)</x:f>
      </x:c>
      <x:c r="C277" s="20" t="str">
        <x:f>IF(A277="","",H276)</x:f>
      </x:c>
      <x:c r="D277" s="20" t="str">
        <x:f>IF(A277="","",IF(A277='Prestamo'!$B$9,C277,MIN(ROUND(C277*100,0)-('Prestamo'!$B$9-A277),IF(AND('Prestamo'!$B$13="Pagos iguales",'Prestamo'!$B$8&gt;0),'Prestamo'!$B$22-ROUND(E277*100,0)-ROUND(F277*100,0),'Prestamo'!$B$23+IF(A277&lt;='Prestamo'!$B$24,1,0)))/100))</x:f>
      </x:c>
      <x:c r="E277" s="20" t="str">
        <x:f>IF(A277="","",ROUND(ROUND(C277*100,0)*ROUND('Prestamo'!$B$8*100,0)*'Prestamo'!$B$10/(10000*'Prestamo'!$B$11),0)/100)</x:f>
      </x:c>
      <x:c r="F277" s="20" t="str">
        <x:f>IF(A277="","",ROUND(ROUND(E277*100,0)*'Prestamo'!$B$12/100,0)/100)</x:f>
      </x:c>
      <x:c r="G277" s="28" t="str">
        <x:f>IF(A277="","",ROUND(SUM(D277:F277),2))</x:f>
      </x:c>
      <x:c r="H277" s="20" t="str">
        <x:f>IF(A277="","",ROUND(C277-D277,2))</x:f>
      </x:c>
    </x:row>
    <x:row r="278" ht="23" customHeight="1">
      <x:c r="A278" s="27" t="str">
        <x:f>IF(AND('Prestamo'!$B$18="Listo",ROW()-4&lt;='Prestamo'!$B$9),ROW()-4,"")</x:f>
      </x:c>
      <x:c r="B278" s="27" t="str">
        <x:f>IF(A278="","",A278*'Prestamo'!$B$10)</x:f>
      </x:c>
      <x:c r="C278" s="20" t="str">
        <x:f>IF(A278="","",H277)</x:f>
      </x:c>
      <x:c r="D278" s="20" t="str">
        <x:f>IF(A278="","",IF(A278='Prestamo'!$B$9,C278,MIN(ROUND(C278*100,0)-('Prestamo'!$B$9-A278),IF(AND('Prestamo'!$B$13="Pagos iguales",'Prestamo'!$B$8&gt;0),'Prestamo'!$B$22-ROUND(E278*100,0)-ROUND(F278*100,0),'Prestamo'!$B$23+IF(A278&lt;='Prestamo'!$B$24,1,0)))/100))</x:f>
      </x:c>
      <x:c r="E278" s="20" t="str">
        <x:f>IF(A278="","",ROUND(ROUND(C278*100,0)*ROUND('Prestamo'!$B$8*100,0)*'Prestamo'!$B$10/(10000*'Prestamo'!$B$11),0)/100)</x:f>
      </x:c>
      <x:c r="F278" s="20" t="str">
        <x:f>IF(A278="","",ROUND(ROUND(E278*100,0)*'Prestamo'!$B$12/100,0)/100)</x:f>
      </x:c>
      <x:c r="G278" s="28" t="str">
        <x:f>IF(A278="","",ROUND(SUM(D278:F278),2))</x:f>
      </x:c>
      <x:c r="H278" s="20" t="str">
        <x:f>IF(A278="","",ROUND(C278-D278,2))</x:f>
      </x:c>
    </x:row>
    <x:row r="279" ht="23" customHeight="1">
      <x:c r="A279" s="27" t="str">
        <x:f>IF(AND('Prestamo'!$B$18="Listo",ROW()-4&lt;='Prestamo'!$B$9),ROW()-4,"")</x:f>
      </x:c>
      <x:c r="B279" s="27" t="str">
        <x:f>IF(A279="","",A279*'Prestamo'!$B$10)</x:f>
      </x:c>
      <x:c r="C279" s="20" t="str">
        <x:f>IF(A279="","",H278)</x:f>
      </x:c>
      <x:c r="D279" s="20" t="str">
        <x:f>IF(A279="","",IF(A279='Prestamo'!$B$9,C279,MIN(ROUND(C279*100,0)-('Prestamo'!$B$9-A279),IF(AND('Prestamo'!$B$13="Pagos iguales",'Prestamo'!$B$8&gt;0),'Prestamo'!$B$22-ROUND(E279*100,0)-ROUND(F279*100,0),'Prestamo'!$B$23+IF(A279&lt;='Prestamo'!$B$24,1,0)))/100))</x:f>
      </x:c>
      <x:c r="E279" s="20" t="str">
        <x:f>IF(A279="","",ROUND(ROUND(C279*100,0)*ROUND('Prestamo'!$B$8*100,0)*'Prestamo'!$B$10/(10000*'Prestamo'!$B$11),0)/100)</x:f>
      </x:c>
      <x:c r="F279" s="20" t="str">
        <x:f>IF(A279="","",ROUND(ROUND(E279*100,0)*'Prestamo'!$B$12/100,0)/100)</x:f>
      </x:c>
      <x:c r="G279" s="28" t="str">
        <x:f>IF(A279="","",ROUND(SUM(D279:F279),2))</x:f>
      </x:c>
      <x:c r="H279" s="20" t="str">
        <x:f>IF(A279="","",ROUND(C279-D279,2))</x:f>
      </x:c>
    </x:row>
    <x:row r="280" ht="23" customHeight="1">
      <x:c r="A280" s="27" t="str">
        <x:f>IF(AND('Prestamo'!$B$18="Listo",ROW()-4&lt;='Prestamo'!$B$9),ROW()-4,"")</x:f>
      </x:c>
      <x:c r="B280" s="27" t="str">
        <x:f>IF(A280="","",A280*'Prestamo'!$B$10)</x:f>
      </x:c>
      <x:c r="C280" s="20" t="str">
        <x:f>IF(A280="","",H279)</x:f>
      </x:c>
      <x:c r="D280" s="20" t="str">
        <x:f>IF(A280="","",IF(A280='Prestamo'!$B$9,C280,MIN(ROUND(C280*100,0)-('Prestamo'!$B$9-A280),IF(AND('Prestamo'!$B$13="Pagos iguales",'Prestamo'!$B$8&gt;0),'Prestamo'!$B$22-ROUND(E280*100,0)-ROUND(F280*100,0),'Prestamo'!$B$23+IF(A280&lt;='Prestamo'!$B$24,1,0)))/100))</x:f>
      </x:c>
      <x:c r="E280" s="20" t="str">
        <x:f>IF(A280="","",ROUND(ROUND(C280*100,0)*ROUND('Prestamo'!$B$8*100,0)*'Prestamo'!$B$10/(10000*'Prestamo'!$B$11),0)/100)</x:f>
      </x:c>
      <x:c r="F280" s="20" t="str">
        <x:f>IF(A280="","",ROUND(ROUND(E280*100,0)*'Prestamo'!$B$12/100,0)/100)</x:f>
      </x:c>
      <x:c r="G280" s="28" t="str">
        <x:f>IF(A280="","",ROUND(SUM(D280:F280),2))</x:f>
      </x:c>
      <x:c r="H280" s="20" t="str">
        <x:f>IF(A280="","",ROUND(C280-D280,2))</x:f>
      </x:c>
    </x:row>
    <x:row r="281" ht="23" customHeight="1">
      <x:c r="A281" s="27" t="str">
        <x:f>IF(AND('Prestamo'!$B$18="Listo",ROW()-4&lt;='Prestamo'!$B$9),ROW()-4,"")</x:f>
      </x:c>
      <x:c r="B281" s="27" t="str">
        <x:f>IF(A281="","",A281*'Prestamo'!$B$10)</x:f>
      </x:c>
      <x:c r="C281" s="20" t="str">
        <x:f>IF(A281="","",H280)</x:f>
      </x:c>
      <x:c r="D281" s="20" t="str">
        <x:f>IF(A281="","",IF(A281='Prestamo'!$B$9,C281,MIN(ROUND(C281*100,0)-('Prestamo'!$B$9-A281),IF(AND('Prestamo'!$B$13="Pagos iguales",'Prestamo'!$B$8&gt;0),'Prestamo'!$B$22-ROUND(E281*100,0)-ROUND(F281*100,0),'Prestamo'!$B$23+IF(A281&lt;='Prestamo'!$B$24,1,0)))/100))</x:f>
      </x:c>
      <x:c r="E281" s="20" t="str">
        <x:f>IF(A281="","",ROUND(ROUND(C281*100,0)*ROUND('Prestamo'!$B$8*100,0)*'Prestamo'!$B$10/(10000*'Prestamo'!$B$11),0)/100)</x:f>
      </x:c>
      <x:c r="F281" s="20" t="str">
        <x:f>IF(A281="","",ROUND(ROUND(E281*100,0)*'Prestamo'!$B$12/100,0)/100)</x:f>
      </x:c>
      <x:c r="G281" s="28" t="str">
        <x:f>IF(A281="","",ROUND(SUM(D281:F281),2))</x:f>
      </x:c>
      <x:c r="H281" s="20" t="str">
        <x:f>IF(A281="","",ROUND(C281-D281,2))</x:f>
      </x:c>
    </x:row>
    <x:row r="282" ht="23" customHeight="1">
      <x:c r="A282" s="27" t="str">
        <x:f>IF(AND('Prestamo'!$B$18="Listo",ROW()-4&lt;='Prestamo'!$B$9),ROW()-4,"")</x:f>
      </x:c>
      <x:c r="B282" s="27" t="str">
        <x:f>IF(A282="","",A282*'Prestamo'!$B$10)</x:f>
      </x:c>
      <x:c r="C282" s="20" t="str">
        <x:f>IF(A282="","",H281)</x:f>
      </x:c>
      <x:c r="D282" s="20" t="str">
        <x:f>IF(A282="","",IF(A282='Prestamo'!$B$9,C282,MIN(ROUND(C282*100,0)-('Prestamo'!$B$9-A282),IF(AND('Prestamo'!$B$13="Pagos iguales",'Prestamo'!$B$8&gt;0),'Prestamo'!$B$22-ROUND(E282*100,0)-ROUND(F282*100,0),'Prestamo'!$B$23+IF(A282&lt;='Prestamo'!$B$24,1,0)))/100))</x:f>
      </x:c>
      <x:c r="E282" s="20" t="str">
        <x:f>IF(A282="","",ROUND(ROUND(C282*100,0)*ROUND('Prestamo'!$B$8*100,0)*'Prestamo'!$B$10/(10000*'Prestamo'!$B$11),0)/100)</x:f>
      </x:c>
      <x:c r="F282" s="20" t="str">
        <x:f>IF(A282="","",ROUND(ROUND(E282*100,0)*'Prestamo'!$B$12/100,0)/100)</x:f>
      </x:c>
      <x:c r="G282" s="28" t="str">
        <x:f>IF(A282="","",ROUND(SUM(D282:F282),2))</x:f>
      </x:c>
      <x:c r="H282" s="20" t="str">
        <x:f>IF(A282="","",ROUND(C282-D282,2))</x:f>
      </x:c>
    </x:row>
    <x:row r="283" ht="23" customHeight="1">
      <x:c r="A283" s="27" t="str">
        <x:f>IF(AND('Prestamo'!$B$18="Listo",ROW()-4&lt;='Prestamo'!$B$9),ROW()-4,"")</x:f>
      </x:c>
      <x:c r="B283" s="27" t="str">
        <x:f>IF(A283="","",A283*'Prestamo'!$B$10)</x:f>
      </x:c>
      <x:c r="C283" s="20" t="str">
        <x:f>IF(A283="","",H282)</x:f>
      </x:c>
      <x:c r="D283" s="20" t="str">
        <x:f>IF(A283="","",IF(A283='Prestamo'!$B$9,C283,MIN(ROUND(C283*100,0)-('Prestamo'!$B$9-A283),IF(AND('Prestamo'!$B$13="Pagos iguales",'Prestamo'!$B$8&gt;0),'Prestamo'!$B$22-ROUND(E283*100,0)-ROUND(F283*100,0),'Prestamo'!$B$23+IF(A283&lt;='Prestamo'!$B$24,1,0)))/100))</x:f>
      </x:c>
      <x:c r="E283" s="20" t="str">
        <x:f>IF(A283="","",ROUND(ROUND(C283*100,0)*ROUND('Prestamo'!$B$8*100,0)*'Prestamo'!$B$10/(10000*'Prestamo'!$B$11),0)/100)</x:f>
      </x:c>
      <x:c r="F283" s="20" t="str">
        <x:f>IF(A283="","",ROUND(ROUND(E283*100,0)*'Prestamo'!$B$12/100,0)/100)</x:f>
      </x:c>
      <x:c r="G283" s="28" t="str">
        <x:f>IF(A283="","",ROUND(SUM(D283:F283),2))</x:f>
      </x:c>
      <x:c r="H283" s="20" t="str">
        <x:f>IF(A283="","",ROUND(C283-D283,2))</x:f>
      </x:c>
    </x:row>
    <x:row r="284" ht="23" customHeight="1">
      <x:c r="A284" s="27" t="str">
        <x:f>IF(AND('Prestamo'!$B$18="Listo",ROW()-4&lt;='Prestamo'!$B$9),ROW()-4,"")</x:f>
      </x:c>
      <x:c r="B284" s="27" t="str">
        <x:f>IF(A284="","",A284*'Prestamo'!$B$10)</x:f>
      </x:c>
      <x:c r="C284" s="20" t="str">
        <x:f>IF(A284="","",H283)</x:f>
      </x:c>
      <x:c r="D284" s="20" t="str">
        <x:f>IF(A284="","",IF(A284='Prestamo'!$B$9,C284,MIN(ROUND(C284*100,0)-('Prestamo'!$B$9-A284),IF(AND('Prestamo'!$B$13="Pagos iguales",'Prestamo'!$B$8&gt;0),'Prestamo'!$B$22-ROUND(E284*100,0)-ROUND(F284*100,0),'Prestamo'!$B$23+IF(A284&lt;='Prestamo'!$B$24,1,0)))/100))</x:f>
      </x:c>
      <x:c r="E284" s="20" t="str">
        <x:f>IF(A284="","",ROUND(ROUND(C284*100,0)*ROUND('Prestamo'!$B$8*100,0)*'Prestamo'!$B$10/(10000*'Prestamo'!$B$11),0)/100)</x:f>
      </x:c>
      <x:c r="F284" s="20" t="str">
        <x:f>IF(A284="","",ROUND(ROUND(E284*100,0)*'Prestamo'!$B$12/100,0)/100)</x:f>
      </x:c>
      <x:c r="G284" s="28" t="str">
        <x:f>IF(A284="","",ROUND(SUM(D284:F284),2))</x:f>
      </x:c>
      <x:c r="H284" s="20" t="str">
        <x:f>IF(A284="","",ROUND(C284-D284,2))</x:f>
      </x:c>
    </x:row>
    <x:row r="285" ht="23" customHeight="1">
      <x:c r="A285" s="27" t="str">
        <x:f>IF(AND('Prestamo'!$B$18="Listo",ROW()-4&lt;='Prestamo'!$B$9),ROW()-4,"")</x:f>
      </x:c>
      <x:c r="B285" s="27" t="str">
        <x:f>IF(A285="","",A285*'Prestamo'!$B$10)</x:f>
      </x:c>
      <x:c r="C285" s="20" t="str">
        <x:f>IF(A285="","",H284)</x:f>
      </x:c>
      <x:c r="D285" s="20" t="str">
        <x:f>IF(A285="","",IF(A285='Prestamo'!$B$9,C285,MIN(ROUND(C285*100,0)-('Prestamo'!$B$9-A285),IF(AND('Prestamo'!$B$13="Pagos iguales",'Prestamo'!$B$8&gt;0),'Prestamo'!$B$22-ROUND(E285*100,0)-ROUND(F285*100,0),'Prestamo'!$B$23+IF(A285&lt;='Prestamo'!$B$24,1,0)))/100))</x:f>
      </x:c>
      <x:c r="E285" s="20" t="str">
        <x:f>IF(A285="","",ROUND(ROUND(C285*100,0)*ROUND('Prestamo'!$B$8*100,0)*'Prestamo'!$B$10/(10000*'Prestamo'!$B$11),0)/100)</x:f>
      </x:c>
      <x:c r="F285" s="20" t="str">
        <x:f>IF(A285="","",ROUND(ROUND(E285*100,0)*'Prestamo'!$B$12/100,0)/100)</x:f>
      </x:c>
      <x:c r="G285" s="28" t="str">
        <x:f>IF(A285="","",ROUND(SUM(D285:F285),2))</x:f>
      </x:c>
      <x:c r="H285" s="20" t="str">
        <x:f>IF(A285="","",ROUND(C285-D285,2))</x:f>
      </x:c>
    </x:row>
    <x:row r="286" ht="23" customHeight="1">
      <x:c r="A286" s="27" t="str">
        <x:f>IF(AND('Prestamo'!$B$18="Listo",ROW()-4&lt;='Prestamo'!$B$9),ROW()-4,"")</x:f>
      </x:c>
      <x:c r="B286" s="27" t="str">
        <x:f>IF(A286="","",A286*'Prestamo'!$B$10)</x:f>
      </x:c>
      <x:c r="C286" s="20" t="str">
        <x:f>IF(A286="","",H285)</x:f>
      </x:c>
      <x:c r="D286" s="20" t="str">
        <x:f>IF(A286="","",IF(A286='Prestamo'!$B$9,C286,MIN(ROUND(C286*100,0)-('Prestamo'!$B$9-A286),IF(AND('Prestamo'!$B$13="Pagos iguales",'Prestamo'!$B$8&gt;0),'Prestamo'!$B$22-ROUND(E286*100,0)-ROUND(F286*100,0),'Prestamo'!$B$23+IF(A286&lt;='Prestamo'!$B$24,1,0)))/100))</x:f>
      </x:c>
      <x:c r="E286" s="20" t="str">
        <x:f>IF(A286="","",ROUND(ROUND(C286*100,0)*ROUND('Prestamo'!$B$8*100,0)*'Prestamo'!$B$10/(10000*'Prestamo'!$B$11),0)/100)</x:f>
      </x:c>
      <x:c r="F286" s="20" t="str">
        <x:f>IF(A286="","",ROUND(ROUND(E286*100,0)*'Prestamo'!$B$12/100,0)/100)</x:f>
      </x:c>
      <x:c r="G286" s="28" t="str">
        <x:f>IF(A286="","",ROUND(SUM(D286:F286),2))</x:f>
      </x:c>
      <x:c r="H286" s="20" t="str">
        <x:f>IF(A286="","",ROUND(C286-D286,2))</x:f>
      </x:c>
    </x:row>
    <x:row r="287" ht="23" customHeight="1">
      <x:c r="A287" s="27" t="str">
        <x:f>IF(AND('Prestamo'!$B$18="Listo",ROW()-4&lt;='Prestamo'!$B$9),ROW()-4,"")</x:f>
      </x:c>
      <x:c r="B287" s="27" t="str">
        <x:f>IF(A287="","",A287*'Prestamo'!$B$10)</x:f>
      </x:c>
      <x:c r="C287" s="20" t="str">
        <x:f>IF(A287="","",H286)</x:f>
      </x:c>
      <x:c r="D287" s="20" t="str">
        <x:f>IF(A287="","",IF(A287='Prestamo'!$B$9,C287,MIN(ROUND(C287*100,0)-('Prestamo'!$B$9-A287),IF(AND('Prestamo'!$B$13="Pagos iguales",'Prestamo'!$B$8&gt;0),'Prestamo'!$B$22-ROUND(E287*100,0)-ROUND(F287*100,0),'Prestamo'!$B$23+IF(A287&lt;='Prestamo'!$B$24,1,0)))/100))</x:f>
      </x:c>
      <x:c r="E287" s="20" t="str">
        <x:f>IF(A287="","",ROUND(ROUND(C287*100,0)*ROUND('Prestamo'!$B$8*100,0)*'Prestamo'!$B$10/(10000*'Prestamo'!$B$11),0)/100)</x:f>
      </x:c>
      <x:c r="F287" s="20" t="str">
        <x:f>IF(A287="","",ROUND(ROUND(E287*100,0)*'Prestamo'!$B$12/100,0)/100)</x:f>
      </x:c>
      <x:c r="G287" s="28" t="str">
        <x:f>IF(A287="","",ROUND(SUM(D287:F287),2))</x:f>
      </x:c>
      <x:c r="H287" s="20" t="str">
        <x:f>IF(A287="","",ROUND(C287-D287,2))</x:f>
      </x:c>
    </x:row>
    <x:row r="288" ht="23" customHeight="1">
      <x:c r="A288" s="27" t="str">
        <x:f>IF(AND('Prestamo'!$B$18="Listo",ROW()-4&lt;='Prestamo'!$B$9),ROW()-4,"")</x:f>
      </x:c>
      <x:c r="B288" s="27" t="str">
        <x:f>IF(A288="","",A288*'Prestamo'!$B$10)</x:f>
      </x:c>
      <x:c r="C288" s="20" t="str">
        <x:f>IF(A288="","",H287)</x:f>
      </x:c>
      <x:c r="D288" s="20" t="str">
        <x:f>IF(A288="","",IF(A288='Prestamo'!$B$9,C288,MIN(ROUND(C288*100,0)-('Prestamo'!$B$9-A288),IF(AND('Prestamo'!$B$13="Pagos iguales",'Prestamo'!$B$8&gt;0),'Prestamo'!$B$22-ROUND(E288*100,0)-ROUND(F288*100,0),'Prestamo'!$B$23+IF(A288&lt;='Prestamo'!$B$24,1,0)))/100))</x:f>
      </x:c>
      <x:c r="E288" s="20" t="str">
        <x:f>IF(A288="","",ROUND(ROUND(C288*100,0)*ROUND('Prestamo'!$B$8*100,0)*'Prestamo'!$B$10/(10000*'Prestamo'!$B$11),0)/100)</x:f>
      </x:c>
      <x:c r="F288" s="20" t="str">
        <x:f>IF(A288="","",ROUND(ROUND(E288*100,0)*'Prestamo'!$B$12/100,0)/100)</x:f>
      </x:c>
      <x:c r="G288" s="28" t="str">
        <x:f>IF(A288="","",ROUND(SUM(D288:F288),2))</x:f>
      </x:c>
      <x:c r="H288" s="20" t="str">
        <x:f>IF(A288="","",ROUND(C288-D288,2))</x:f>
      </x:c>
    </x:row>
    <x:row r="289" ht="23" customHeight="1">
      <x:c r="A289" s="27" t="str">
        <x:f>IF(AND('Prestamo'!$B$18="Listo",ROW()-4&lt;='Prestamo'!$B$9),ROW()-4,"")</x:f>
      </x:c>
      <x:c r="B289" s="27" t="str">
        <x:f>IF(A289="","",A289*'Prestamo'!$B$10)</x:f>
      </x:c>
      <x:c r="C289" s="20" t="str">
        <x:f>IF(A289="","",H288)</x:f>
      </x:c>
      <x:c r="D289" s="20" t="str">
        <x:f>IF(A289="","",IF(A289='Prestamo'!$B$9,C289,MIN(ROUND(C289*100,0)-('Prestamo'!$B$9-A289),IF(AND('Prestamo'!$B$13="Pagos iguales",'Prestamo'!$B$8&gt;0),'Prestamo'!$B$22-ROUND(E289*100,0)-ROUND(F289*100,0),'Prestamo'!$B$23+IF(A289&lt;='Prestamo'!$B$24,1,0)))/100))</x:f>
      </x:c>
      <x:c r="E289" s="20" t="str">
        <x:f>IF(A289="","",ROUND(ROUND(C289*100,0)*ROUND('Prestamo'!$B$8*100,0)*'Prestamo'!$B$10/(10000*'Prestamo'!$B$11),0)/100)</x:f>
      </x:c>
      <x:c r="F289" s="20" t="str">
        <x:f>IF(A289="","",ROUND(ROUND(E289*100,0)*'Prestamo'!$B$12/100,0)/100)</x:f>
      </x:c>
      <x:c r="G289" s="28" t="str">
        <x:f>IF(A289="","",ROUND(SUM(D289:F289),2))</x:f>
      </x:c>
      <x:c r="H289" s="20" t="str">
        <x:f>IF(A289="","",ROUND(C289-D289,2))</x:f>
      </x:c>
    </x:row>
    <x:row r="290" ht="23" customHeight="1">
      <x:c r="A290" s="27" t="str">
        <x:f>IF(AND('Prestamo'!$B$18="Listo",ROW()-4&lt;='Prestamo'!$B$9),ROW()-4,"")</x:f>
      </x:c>
      <x:c r="B290" s="27" t="str">
        <x:f>IF(A290="","",A290*'Prestamo'!$B$10)</x:f>
      </x:c>
      <x:c r="C290" s="20" t="str">
        <x:f>IF(A290="","",H289)</x:f>
      </x:c>
      <x:c r="D290" s="20" t="str">
        <x:f>IF(A290="","",IF(A290='Prestamo'!$B$9,C290,MIN(ROUND(C290*100,0)-('Prestamo'!$B$9-A290),IF(AND('Prestamo'!$B$13="Pagos iguales",'Prestamo'!$B$8&gt;0),'Prestamo'!$B$22-ROUND(E290*100,0)-ROUND(F290*100,0),'Prestamo'!$B$23+IF(A290&lt;='Prestamo'!$B$24,1,0)))/100))</x:f>
      </x:c>
      <x:c r="E290" s="20" t="str">
        <x:f>IF(A290="","",ROUND(ROUND(C290*100,0)*ROUND('Prestamo'!$B$8*100,0)*'Prestamo'!$B$10/(10000*'Prestamo'!$B$11),0)/100)</x:f>
      </x:c>
      <x:c r="F290" s="20" t="str">
        <x:f>IF(A290="","",ROUND(ROUND(E290*100,0)*'Prestamo'!$B$12/100,0)/100)</x:f>
      </x:c>
      <x:c r="G290" s="28" t="str">
        <x:f>IF(A290="","",ROUND(SUM(D290:F290),2))</x:f>
      </x:c>
      <x:c r="H290" s="20" t="str">
        <x:f>IF(A290="","",ROUND(C290-D290,2))</x:f>
      </x:c>
    </x:row>
    <x:row r="291" ht="23" customHeight="1">
      <x:c r="A291" s="27" t="str">
        <x:f>IF(AND('Prestamo'!$B$18="Listo",ROW()-4&lt;='Prestamo'!$B$9),ROW()-4,"")</x:f>
      </x:c>
      <x:c r="B291" s="27" t="str">
        <x:f>IF(A291="","",A291*'Prestamo'!$B$10)</x:f>
      </x:c>
      <x:c r="C291" s="20" t="str">
        <x:f>IF(A291="","",H290)</x:f>
      </x:c>
      <x:c r="D291" s="20" t="str">
        <x:f>IF(A291="","",IF(A291='Prestamo'!$B$9,C291,MIN(ROUND(C291*100,0)-('Prestamo'!$B$9-A291),IF(AND('Prestamo'!$B$13="Pagos iguales",'Prestamo'!$B$8&gt;0),'Prestamo'!$B$22-ROUND(E291*100,0)-ROUND(F291*100,0),'Prestamo'!$B$23+IF(A291&lt;='Prestamo'!$B$24,1,0)))/100))</x:f>
      </x:c>
      <x:c r="E291" s="20" t="str">
        <x:f>IF(A291="","",ROUND(ROUND(C291*100,0)*ROUND('Prestamo'!$B$8*100,0)*'Prestamo'!$B$10/(10000*'Prestamo'!$B$11),0)/100)</x:f>
      </x:c>
      <x:c r="F291" s="20" t="str">
        <x:f>IF(A291="","",ROUND(ROUND(E291*100,0)*'Prestamo'!$B$12/100,0)/100)</x:f>
      </x:c>
      <x:c r="G291" s="28" t="str">
        <x:f>IF(A291="","",ROUND(SUM(D291:F291),2))</x:f>
      </x:c>
      <x:c r="H291" s="20" t="str">
        <x:f>IF(A291="","",ROUND(C291-D291,2))</x:f>
      </x:c>
    </x:row>
    <x:row r="292" ht="23" customHeight="1">
      <x:c r="A292" s="27" t="str">
        <x:f>IF(AND('Prestamo'!$B$18="Listo",ROW()-4&lt;='Prestamo'!$B$9),ROW()-4,"")</x:f>
      </x:c>
      <x:c r="B292" s="27" t="str">
        <x:f>IF(A292="","",A292*'Prestamo'!$B$10)</x:f>
      </x:c>
      <x:c r="C292" s="20" t="str">
        <x:f>IF(A292="","",H291)</x:f>
      </x:c>
      <x:c r="D292" s="20" t="str">
        <x:f>IF(A292="","",IF(A292='Prestamo'!$B$9,C292,MIN(ROUND(C292*100,0)-('Prestamo'!$B$9-A292),IF(AND('Prestamo'!$B$13="Pagos iguales",'Prestamo'!$B$8&gt;0),'Prestamo'!$B$22-ROUND(E292*100,0)-ROUND(F292*100,0),'Prestamo'!$B$23+IF(A292&lt;='Prestamo'!$B$24,1,0)))/100))</x:f>
      </x:c>
      <x:c r="E292" s="20" t="str">
        <x:f>IF(A292="","",ROUND(ROUND(C292*100,0)*ROUND('Prestamo'!$B$8*100,0)*'Prestamo'!$B$10/(10000*'Prestamo'!$B$11),0)/100)</x:f>
      </x:c>
      <x:c r="F292" s="20" t="str">
        <x:f>IF(A292="","",ROUND(ROUND(E292*100,0)*'Prestamo'!$B$12/100,0)/100)</x:f>
      </x:c>
      <x:c r="G292" s="28" t="str">
        <x:f>IF(A292="","",ROUND(SUM(D292:F292),2))</x:f>
      </x:c>
      <x:c r="H292" s="20" t="str">
        <x:f>IF(A292="","",ROUND(C292-D292,2))</x:f>
      </x:c>
    </x:row>
    <x:row r="293" ht="23" customHeight="1">
      <x:c r="A293" s="27" t="str">
        <x:f>IF(AND('Prestamo'!$B$18="Listo",ROW()-4&lt;='Prestamo'!$B$9),ROW()-4,"")</x:f>
      </x:c>
      <x:c r="B293" s="27" t="str">
        <x:f>IF(A293="","",A293*'Prestamo'!$B$10)</x:f>
      </x:c>
      <x:c r="C293" s="20" t="str">
        <x:f>IF(A293="","",H292)</x:f>
      </x:c>
      <x:c r="D293" s="20" t="str">
        <x:f>IF(A293="","",IF(A293='Prestamo'!$B$9,C293,MIN(ROUND(C293*100,0)-('Prestamo'!$B$9-A293),IF(AND('Prestamo'!$B$13="Pagos iguales",'Prestamo'!$B$8&gt;0),'Prestamo'!$B$22-ROUND(E293*100,0)-ROUND(F293*100,0),'Prestamo'!$B$23+IF(A293&lt;='Prestamo'!$B$24,1,0)))/100))</x:f>
      </x:c>
      <x:c r="E293" s="20" t="str">
        <x:f>IF(A293="","",ROUND(ROUND(C293*100,0)*ROUND('Prestamo'!$B$8*100,0)*'Prestamo'!$B$10/(10000*'Prestamo'!$B$11),0)/100)</x:f>
      </x:c>
      <x:c r="F293" s="20" t="str">
        <x:f>IF(A293="","",ROUND(ROUND(E293*100,0)*'Prestamo'!$B$12/100,0)/100)</x:f>
      </x:c>
      <x:c r="G293" s="28" t="str">
        <x:f>IF(A293="","",ROUND(SUM(D293:F293),2))</x:f>
      </x:c>
      <x:c r="H293" s="20" t="str">
        <x:f>IF(A293="","",ROUND(C293-D293,2))</x:f>
      </x:c>
    </x:row>
    <x:row r="294" ht="23" customHeight="1">
      <x:c r="A294" s="27" t="str">
        <x:f>IF(AND('Prestamo'!$B$18="Listo",ROW()-4&lt;='Prestamo'!$B$9),ROW()-4,"")</x:f>
      </x:c>
      <x:c r="B294" s="27" t="str">
        <x:f>IF(A294="","",A294*'Prestamo'!$B$10)</x:f>
      </x:c>
      <x:c r="C294" s="20" t="str">
        <x:f>IF(A294="","",H293)</x:f>
      </x:c>
      <x:c r="D294" s="20" t="str">
        <x:f>IF(A294="","",IF(A294='Prestamo'!$B$9,C294,MIN(ROUND(C294*100,0)-('Prestamo'!$B$9-A294),IF(AND('Prestamo'!$B$13="Pagos iguales",'Prestamo'!$B$8&gt;0),'Prestamo'!$B$22-ROUND(E294*100,0)-ROUND(F294*100,0),'Prestamo'!$B$23+IF(A294&lt;='Prestamo'!$B$24,1,0)))/100))</x:f>
      </x:c>
      <x:c r="E294" s="20" t="str">
        <x:f>IF(A294="","",ROUND(ROUND(C294*100,0)*ROUND('Prestamo'!$B$8*100,0)*'Prestamo'!$B$10/(10000*'Prestamo'!$B$11),0)/100)</x:f>
      </x:c>
      <x:c r="F294" s="20" t="str">
        <x:f>IF(A294="","",ROUND(ROUND(E294*100,0)*'Prestamo'!$B$12/100,0)/100)</x:f>
      </x:c>
      <x:c r="G294" s="28" t="str">
        <x:f>IF(A294="","",ROUND(SUM(D294:F294),2))</x:f>
      </x:c>
      <x:c r="H294" s="20" t="str">
        <x:f>IF(A294="","",ROUND(C294-D294,2))</x:f>
      </x:c>
    </x:row>
    <x:row r="295" ht="23" customHeight="1">
      <x:c r="A295" s="27" t="str">
        <x:f>IF(AND('Prestamo'!$B$18="Listo",ROW()-4&lt;='Prestamo'!$B$9),ROW()-4,"")</x:f>
      </x:c>
      <x:c r="B295" s="27" t="str">
        <x:f>IF(A295="","",A295*'Prestamo'!$B$10)</x:f>
      </x:c>
      <x:c r="C295" s="20" t="str">
        <x:f>IF(A295="","",H294)</x:f>
      </x:c>
      <x:c r="D295" s="20" t="str">
        <x:f>IF(A295="","",IF(A295='Prestamo'!$B$9,C295,MIN(ROUND(C295*100,0)-('Prestamo'!$B$9-A295),IF(AND('Prestamo'!$B$13="Pagos iguales",'Prestamo'!$B$8&gt;0),'Prestamo'!$B$22-ROUND(E295*100,0)-ROUND(F295*100,0),'Prestamo'!$B$23+IF(A295&lt;='Prestamo'!$B$24,1,0)))/100))</x:f>
      </x:c>
      <x:c r="E295" s="20" t="str">
        <x:f>IF(A295="","",ROUND(ROUND(C295*100,0)*ROUND('Prestamo'!$B$8*100,0)*'Prestamo'!$B$10/(10000*'Prestamo'!$B$11),0)/100)</x:f>
      </x:c>
      <x:c r="F295" s="20" t="str">
        <x:f>IF(A295="","",ROUND(ROUND(E295*100,0)*'Prestamo'!$B$12/100,0)/100)</x:f>
      </x:c>
      <x:c r="G295" s="28" t="str">
        <x:f>IF(A295="","",ROUND(SUM(D295:F295),2))</x:f>
      </x:c>
      <x:c r="H295" s="20" t="str">
        <x:f>IF(A295="","",ROUND(C295-D295,2))</x:f>
      </x:c>
    </x:row>
    <x:row r="296" ht="23" customHeight="1">
      <x:c r="A296" s="27" t="str">
        <x:f>IF(AND('Prestamo'!$B$18="Listo",ROW()-4&lt;='Prestamo'!$B$9),ROW()-4,"")</x:f>
      </x:c>
      <x:c r="B296" s="27" t="str">
        <x:f>IF(A296="","",A296*'Prestamo'!$B$10)</x:f>
      </x:c>
      <x:c r="C296" s="20" t="str">
        <x:f>IF(A296="","",H295)</x:f>
      </x:c>
      <x:c r="D296" s="20" t="str">
        <x:f>IF(A296="","",IF(A296='Prestamo'!$B$9,C296,MIN(ROUND(C296*100,0)-('Prestamo'!$B$9-A296),IF(AND('Prestamo'!$B$13="Pagos iguales",'Prestamo'!$B$8&gt;0),'Prestamo'!$B$22-ROUND(E296*100,0)-ROUND(F296*100,0),'Prestamo'!$B$23+IF(A296&lt;='Prestamo'!$B$24,1,0)))/100))</x:f>
      </x:c>
      <x:c r="E296" s="20" t="str">
        <x:f>IF(A296="","",ROUND(ROUND(C296*100,0)*ROUND('Prestamo'!$B$8*100,0)*'Prestamo'!$B$10/(10000*'Prestamo'!$B$11),0)/100)</x:f>
      </x:c>
      <x:c r="F296" s="20" t="str">
        <x:f>IF(A296="","",ROUND(ROUND(E296*100,0)*'Prestamo'!$B$12/100,0)/100)</x:f>
      </x:c>
      <x:c r="G296" s="28" t="str">
        <x:f>IF(A296="","",ROUND(SUM(D296:F296),2))</x:f>
      </x:c>
      <x:c r="H296" s="20" t="str">
        <x:f>IF(A296="","",ROUND(C296-D296,2))</x:f>
      </x:c>
    </x:row>
    <x:row r="297" ht="23" customHeight="1">
      <x:c r="A297" s="27" t="str">
        <x:f>IF(AND('Prestamo'!$B$18="Listo",ROW()-4&lt;='Prestamo'!$B$9),ROW()-4,"")</x:f>
      </x:c>
      <x:c r="B297" s="27" t="str">
        <x:f>IF(A297="","",A297*'Prestamo'!$B$10)</x:f>
      </x:c>
      <x:c r="C297" s="20" t="str">
        <x:f>IF(A297="","",H296)</x:f>
      </x:c>
      <x:c r="D297" s="20" t="str">
        <x:f>IF(A297="","",IF(A297='Prestamo'!$B$9,C297,MIN(ROUND(C297*100,0)-('Prestamo'!$B$9-A297),IF(AND('Prestamo'!$B$13="Pagos iguales",'Prestamo'!$B$8&gt;0),'Prestamo'!$B$22-ROUND(E297*100,0)-ROUND(F297*100,0),'Prestamo'!$B$23+IF(A297&lt;='Prestamo'!$B$24,1,0)))/100))</x:f>
      </x:c>
      <x:c r="E297" s="20" t="str">
        <x:f>IF(A297="","",ROUND(ROUND(C297*100,0)*ROUND('Prestamo'!$B$8*100,0)*'Prestamo'!$B$10/(10000*'Prestamo'!$B$11),0)/100)</x:f>
      </x:c>
      <x:c r="F297" s="20" t="str">
        <x:f>IF(A297="","",ROUND(ROUND(E297*100,0)*'Prestamo'!$B$12/100,0)/100)</x:f>
      </x:c>
      <x:c r="G297" s="28" t="str">
        <x:f>IF(A297="","",ROUND(SUM(D297:F297),2))</x:f>
      </x:c>
      <x:c r="H297" s="20" t="str">
        <x:f>IF(A297="","",ROUND(C297-D297,2))</x:f>
      </x:c>
    </x:row>
    <x:row r="298" ht="23" customHeight="1">
      <x:c r="A298" s="27" t="str">
        <x:f>IF(AND('Prestamo'!$B$18="Listo",ROW()-4&lt;='Prestamo'!$B$9),ROW()-4,"")</x:f>
      </x:c>
      <x:c r="B298" s="27" t="str">
        <x:f>IF(A298="","",A298*'Prestamo'!$B$10)</x:f>
      </x:c>
      <x:c r="C298" s="20" t="str">
        <x:f>IF(A298="","",H297)</x:f>
      </x:c>
      <x:c r="D298" s="20" t="str">
        <x:f>IF(A298="","",IF(A298='Prestamo'!$B$9,C298,MIN(ROUND(C298*100,0)-('Prestamo'!$B$9-A298),IF(AND('Prestamo'!$B$13="Pagos iguales",'Prestamo'!$B$8&gt;0),'Prestamo'!$B$22-ROUND(E298*100,0)-ROUND(F298*100,0),'Prestamo'!$B$23+IF(A298&lt;='Prestamo'!$B$24,1,0)))/100))</x:f>
      </x:c>
      <x:c r="E298" s="20" t="str">
        <x:f>IF(A298="","",ROUND(ROUND(C298*100,0)*ROUND('Prestamo'!$B$8*100,0)*'Prestamo'!$B$10/(10000*'Prestamo'!$B$11),0)/100)</x:f>
      </x:c>
      <x:c r="F298" s="20" t="str">
        <x:f>IF(A298="","",ROUND(ROUND(E298*100,0)*'Prestamo'!$B$12/100,0)/100)</x:f>
      </x:c>
      <x:c r="G298" s="28" t="str">
        <x:f>IF(A298="","",ROUND(SUM(D298:F298),2))</x:f>
      </x:c>
      <x:c r="H298" s="20" t="str">
        <x:f>IF(A298="","",ROUND(C298-D298,2))</x:f>
      </x:c>
    </x:row>
    <x:row r="299" ht="23" customHeight="1">
      <x:c r="A299" s="27" t="str">
        <x:f>IF(AND('Prestamo'!$B$18="Listo",ROW()-4&lt;='Prestamo'!$B$9),ROW()-4,"")</x:f>
      </x:c>
      <x:c r="B299" s="27" t="str">
        <x:f>IF(A299="","",A299*'Prestamo'!$B$10)</x:f>
      </x:c>
      <x:c r="C299" s="20" t="str">
        <x:f>IF(A299="","",H298)</x:f>
      </x:c>
      <x:c r="D299" s="20" t="str">
        <x:f>IF(A299="","",IF(A299='Prestamo'!$B$9,C299,MIN(ROUND(C299*100,0)-('Prestamo'!$B$9-A299),IF(AND('Prestamo'!$B$13="Pagos iguales",'Prestamo'!$B$8&gt;0),'Prestamo'!$B$22-ROUND(E299*100,0)-ROUND(F299*100,0),'Prestamo'!$B$23+IF(A299&lt;='Prestamo'!$B$24,1,0)))/100))</x:f>
      </x:c>
      <x:c r="E299" s="20" t="str">
        <x:f>IF(A299="","",ROUND(ROUND(C299*100,0)*ROUND('Prestamo'!$B$8*100,0)*'Prestamo'!$B$10/(10000*'Prestamo'!$B$11),0)/100)</x:f>
      </x:c>
      <x:c r="F299" s="20" t="str">
        <x:f>IF(A299="","",ROUND(ROUND(E299*100,0)*'Prestamo'!$B$12/100,0)/100)</x:f>
      </x:c>
      <x:c r="G299" s="28" t="str">
        <x:f>IF(A299="","",ROUND(SUM(D299:F299),2))</x:f>
      </x:c>
      <x:c r="H299" s="20" t="str">
        <x:f>IF(A299="","",ROUND(C299-D299,2))</x:f>
      </x:c>
    </x:row>
    <x:row r="300" ht="23" customHeight="1">
      <x:c r="A300" s="27" t="str">
        <x:f>IF(AND('Prestamo'!$B$18="Listo",ROW()-4&lt;='Prestamo'!$B$9),ROW()-4,"")</x:f>
      </x:c>
      <x:c r="B300" s="27" t="str">
        <x:f>IF(A300="","",A300*'Prestamo'!$B$10)</x:f>
      </x:c>
      <x:c r="C300" s="20" t="str">
        <x:f>IF(A300="","",H299)</x:f>
      </x:c>
      <x:c r="D300" s="20" t="str">
        <x:f>IF(A300="","",IF(A300='Prestamo'!$B$9,C300,MIN(ROUND(C300*100,0)-('Prestamo'!$B$9-A300),IF(AND('Prestamo'!$B$13="Pagos iguales",'Prestamo'!$B$8&gt;0),'Prestamo'!$B$22-ROUND(E300*100,0)-ROUND(F300*100,0),'Prestamo'!$B$23+IF(A300&lt;='Prestamo'!$B$24,1,0)))/100))</x:f>
      </x:c>
      <x:c r="E300" s="20" t="str">
        <x:f>IF(A300="","",ROUND(ROUND(C300*100,0)*ROUND('Prestamo'!$B$8*100,0)*'Prestamo'!$B$10/(10000*'Prestamo'!$B$11),0)/100)</x:f>
      </x:c>
      <x:c r="F300" s="20" t="str">
        <x:f>IF(A300="","",ROUND(ROUND(E300*100,0)*'Prestamo'!$B$12/100,0)/100)</x:f>
      </x:c>
      <x:c r="G300" s="28" t="str">
        <x:f>IF(A300="","",ROUND(SUM(D300:F300),2))</x:f>
      </x:c>
      <x:c r="H300" s="20" t="str">
        <x:f>IF(A300="","",ROUND(C300-D300,2))</x:f>
      </x:c>
    </x:row>
    <x:row r="301" ht="23" customHeight="1">
      <x:c r="A301" s="27" t="str">
        <x:f>IF(AND('Prestamo'!$B$18="Listo",ROW()-4&lt;='Prestamo'!$B$9),ROW()-4,"")</x:f>
      </x:c>
      <x:c r="B301" s="27" t="str">
        <x:f>IF(A301="","",A301*'Prestamo'!$B$10)</x:f>
      </x:c>
      <x:c r="C301" s="20" t="str">
        <x:f>IF(A301="","",H300)</x:f>
      </x:c>
      <x:c r="D301" s="20" t="str">
        <x:f>IF(A301="","",IF(A301='Prestamo'!$B$9,C301,MIN(ROUND(C301*100,0)-('Prestamo'!$B$9-A301),IF(AND('Prestamo'!$B$13="Pagos iguales",'Prestamo'!$B$8&gt;0),'Prestamo'!$B$22-ROUND(E301*100,0)-ROUND(F301*100,0),'Prestamo'!$B$23+IF(A301&lt;='Prestamo'!$B$24,1,0)))/100))</x:f>
      </x:c>
      <x:c r="E301" s="20" t="str">
        <x:f>IF(A301="","",ROUND(ROUND(C301*100,0)*ROUND('Prestamo'!$B$8*100,0)*'Prestamo'!$B$10/(10000*'Prestamo'!$B$11),0)/100)</x:f>
      </x:c>
      <x:c r="F301" s="20" t="str">
        <x:f>IF(A301="","",ROUND(ROUND(E301*100,0)*'Prestamo'!$B$12/100,0)/100)</x:f>
      </x:c>
      <x:c r="G301" s="28" t="str">
        <x:f>IF(A301="","",ROUND(SUM(D301:F301),2))</x:f>
      </x:c>
      <x:c r="H301" s="20" t="str">
        <x:f>IF(A301="","",ROUND(C301-D301,2))</x:f>
      </x:c>
    </x:row>
    <x:row r="302" ht="23" customHeight="1">
      <x:c r="A302" s="27" t="str">
        <x:f>IF(AND('Prestamo'!$B$18="Listo",ROW()-4&lt;='Prestamo'!$B$9),ROW()-4,"")</x:f>
      </x:c>
      <x:c r="B302" s="27" t="str">
        <x:f>IF(A302="","",A302*'Prestamo'!$B$10)</x:f>
      </x:c>
      <x:c r="C302" s="20" t="str">
        <x:f>IF(A302="","",H301)</x:f>
      </x:c>
      <x:c r="D302" s="20" t="str">
        <x:f>IF(A302="","",IF(A302='Prestamo'!$B$9,C302,MIN(ROUND(C302*100,0)-('Prestamo'!$B$9-A302),IF(AND('Prestamo'!$B$13="Pagos iguales",'Prestamo'!$B$8&gt;0),'Prestamo'!$B$22-ROUND(E302*100,0)-ROUND(F302*100,0),'Prestamo'!$B$23+IF(A302&lt;='Prestamo'!$B$24,1,0)))/100))</x:f>
      </x:c>
      <x:c r="E302" s="20" t="str">
        <x:f>IF(A302="","",ROUND(ROUND(C302*100,0)*ROUND('Prestamo'!$B$8*100,0)*'Prestamo'!$B$10/(10000*'Prestamo'!$B$11),0)/100)</x:f>
      </x:c>
      <x:c r="F302" s="20" t="str">
        <x:f>IF(A302="","",ROUND(ROUND(E302*100,0)*'Prestamo'!$B$12/100,0)/100)</x:f>
      </x:c>
      <x:c r="G302" s="28" t="str">
        <x:f>IF(A302="","",ROUND(SUM(D302:F302),2))</x:f>
      </x:c>
      <x:c r="H302" s="20" t="str">
        <x:f>IF(A302="","",ROUND(C302-D302,2))</x:f>
      </x:c>
    </x:row>
    <x:row r="303" ht="23" customHeight="1">
      <x:c r="A303" s="27" t="str">
        <x:f>IF(AND('Prestamo'!$B$18="Listo",ROW()-4&lt;='Prestamo'!$B$9),ROW()-4,"")</x:f>
      </x:c>
      <x:c r="B303" s="27" t="str">
        <x:f>IF(A303="","",A303*'Prestamo'!$B$10)</x:f>
      </x:c>
      <x:c r="C303" s="20" t="str">
        <x:f>IF(A303="","",H302)</x:f>
      </x:c>
      <x:c r="D303" s="20" t="str">
        <x:f>IF(A303="","",IF(A303='Prestamo'!$B$9,C303,MIN(ROUND(C303*100,0)-('Prestamo'!$B$9-A303),IF(AND('Prestamo'!$B$13="Pagos iguales",'Prestamo'!$B$8&gt;0),'Prestamo'!$B$22-ROUND(E303*100,0)-ROUND(F303*100,0),'Prestamo'!$B$23+IF(A303&lt;='Prestamo'!$B$24,1,0)))/100))</x:f>
      </x:c>
      <x:c r="E303" s="20" t="str">
        <x:f>IF(A303="","",ROUND(ROUND(C303*100,0)*ROUND('Prestamo'!$B$8*100,0)*'Prestamo'!$B$10/(10000*'Prestamo'!$B$11),0)/100)</x:f>
      </x:c>
      <x:c r="F303" s="20" t="str">
        <x:f>IF(A303="","",ROUND(ROUND(E303*100,0)*'Prestamo'!$B$12/100,0)/100)</x:f>
      </x:c>
      <x:c r="G303" s="28" t="str">
        <x:f>IF(A303="","",ROUND(SUM(D303:F303),2))</x:f>
      </x:c>
      <x:c r="H303" s="20" t="str">
        <x:f>IF(A303="","",ROUND(C303-D303,2))</x:f>
      </x:c>
    </x:row>
    <x:row r="304" ht="23" customHeight="1">
      <x:c r="A304" s="27" t="str">
        <x:f>IF(AND('Prestamo'!$B$18="Listo",ROW()-4&lt;='Prestamo'!$B$9),ROW()-4,"")</x:f>
      </x:c>
      <x:c r="B304" s="27" t="str">
        <x:f>IF(A304="","",A304*'Prestamo'!$B$10)</x:f>
      </x:c>
      <x:c r="C304" s="20" t="str">
        <x:f>IF(A304="","",H303)</x:f>
      </x:c>
      <x:c r="D304" s="20" t="str">
        <x:f>IF(A304="","",IF(A304='Prestamo'!$B$9,C304,MIN(ROUND(C304*100,0)-('Prestamo'!$B$9-A304),IF(AND('Prestamo'!$B$13="Pagos iguales",'Prestamo'!$B$8&gt;0),'Prestamo'!$B$22-ROUND(E304*100,0)-ROUND(F304*100,0),'Prestamo'!$B$23+IF(A304&lt;='Prestamo'!$B$24,1,0)))/100))</x:f>
      </x:c>
      <x:c r="E304" s="20" t="str">
        <x:f>IF(A304="","",ROUND(ROUND(C304*100,0)*ROUND('Prestamo'!$B$8*100,0)*'Prestamo'!$B$10/(10000*'Prestamo'!$B$11),0)/100)</x:f>
      </x:c>
      <x:c r="F304" s="20" t="str">
        <x:f>IF(A304="","",ROUND(ROUND(E304*100,0)*'Prestamo'!$B$12/100,0)/100)</x:f>
      </x:c>
      <x:c r="G304" s="28" t="str">
        <x:f>IF(A304="","",ROUND(SUM(D304:F304),2))</x:f>
      </x:c>
      <x:c r="H304" s="20" t="str">
        <x:f>IF(A304="","",ROUND(C304-D304,2))</x:f>
      </x:c>
    </x:row>
    <x:row r="305" ht="23" customHeight="1">
      <x:c r="A305" s="27" t="str">
        <x:f>IF(AND('Prestamo'!$B$18="Listo",ROW()-4&lt;='Prestamo'!$B$9),ROW()-4,"")</x:f>
      </x:c>
      <x:c r="B305" s="27" t="str">
        <x:f>IF(A305="","",A305*'Prestamo'!$B$10)</x:f>
      </x:c>
      <x:c r="C305" s="20" t="str">
        <x:f>IF(A305="","",H304)</x:f>
      </x:c>
      <x:c r="D305" s="20" t="str">
        <x:f>IF(A305="","",IF(A305='Prestamo'!$B$9,C305,MIN(ROUND(C305*100,0)-('Prestamo'!$B$9-A305),IF(AND('Prestamo'!$B$13="Pagos iguales",'Prestamo'!$B$8&gt;0),'Prestamo'!$B$22-ROUND(E305*100,0)-ROUND(F305*100,0),'Prestamo'!$B$23+IF(A305&lt;='Prestamo'!$B$24,1,0)))/100))</x:f>
      </x:c>
      <x:c r="E305" s="20" t="str">
        <x:f>IF(A305="","",ROUND(ROUND(C305*100,0)*ROUND('Prestamo'!$B$8*100,0)*'Prestamo'!$B$10/(10000*'Prestamo'!$B$11),0)/100)</x:f>
      </x:c>
      <x:c r="F305" s="20" t="str">
        <x:f>IF(A305="","",ROUND(ROUND(E305*100,0)*'Prestamo'!$B$12/100,0)/100)</x:f>
      </x:c>
      <x:c r="G305" s="28" t="str">
        <x:f>IF(A305="","",ROUND(SUM(D305:F305),2))</x:f>
      </x:c>
      <x:c r="H305" s="20" t="str">
        <x:f>IF(A305="","",ROUND(C305-D305,2))</x:f>
      </x:c>
    </x:row>
    <x:row r="306" ht="23" customHeight="1">
      <x:c r="A306" s="27" t="str">
        <x:f>IF(AND('Prestamo'!$B$18="Listo",ROW()-4&lt;='Prestamo'!$B$9),ROW()-4,"")</x:f>
      </x:c>
      <x:c r="B306" s="27" t="str">
        <x:f>IF(A306="","",A306*'Prestamo'!$B$10)</x:f>
      </x:c>
      <x:c r="C306" s="20" t="str">
        <x:f>IF(A306="","",H305)</x:f>
      </x:c>
      <x:c r="D306" s="20" t="str">
        <x:f>IF(A306="","",IF(A306='Prestamo'!$B$9,C306,MIN(ROUND(C306*100,0)-('Prestamo'!$B$9-A306),IF(AND('Prestamo'!$B$13="Pagos iguales",'Prestamo'!$B$8&gt;0),'Prestamo'!$B$22-ROUND(E306*100,0)-ROUND(F306*100,0),'Prestamo'!$B$23+IF(A306&lt;='Prestamo'!$B$24,1,0)))/100))</x:f>
      </x:c>
      <x:c r="E306" s="20" t="str">
        <x:f>IF(A306="","",ROUND(ROUND(C306*100,0)*ROUND('Prestamo'!$B$8*100,0)*'Prestamo'!$B$10/(10000*'Prestamo'!$B$11),0)/100)</x:f>
      </x:c>
      <x:c r="F306" s="20" t="str">
        <x:f>IF(A306="","",ROUND(ROUND(E306*100,0)*'Prestamo'!$B$12/100,0)/100)</x:f>
      </x:c>
      <x:c r="G306" s="28" t="str">
        <x:f>IF(A306="","",ROUND(SUM(D306:F306),2))</x:f>
      </x:c>
      <x:c r="H306" s="20" t="str">
        <x:f>IF(A306="","",ROUND(C306-D306,2))</x:f>
      </x:c>
    </x:row>
    <x:row r="307" ht="23" customHeight="1">
      <x:c r="A307" s="27" t="str">
        <x:f>IF(AND('Prestamo'!$B$18="Listo",ROW()-4&lt;='Prestamo'!$B$9),ROW()-4,"")</x:f>
      </x:c>
      <x:c r="B307" s="27" t="str">
        <x:f>IF(A307="","",A307*'Prestamo'!$B$10)</x:f>
      </x:c>
      <x:c r="C307" s="20" t="str">
        <x:f>IF(A307="","",H306)</x:f>
      </x:c>
      <x:c r="D307" s="20" t="str">
        <x:f>IF(A307="","",IF(A307='Prestamo'!$B$9,C307,MIN(ROUND(C307*100,0)-('Prestamo'!$B$9-A307),IF(AND('Prestamo'!$B$13="Pagos iguales",'Prestamo'!$B$8&gt;0),'Prestamo'!$B$22-ROUND(E307*100,0)-ROUND(F307*100,0),'Prestamo'!$B$23+IF(A307&lt;='Prestamo'!$B$24,1,0)))/100))</x:f>
      </x:c>
      <x:c r="E307" s="20" t="str">
        <x:f>IF(A307="","",ROUND(ROUND(C307*100,0)*ROUND('Prestamo'!$B$8*100,0)*'Prestamo'!$B$10/(10000*'Prestamo'!$B$11),0)/100)</x:f>
      </x:c>
      <x:c r="F307" s="20" t="str">
        <x:f>IF(A307="","",ROUND(ROUND(E307*100,0)*'Prestamo'!$B$12/100,0)/100)</x:f>
      </x:c>
      <x:c r="G307" s="28" t="str">
        <x:f>IF(A307="","",ROUND(SUM(D307:F307),2))</x:f>
      </x:c>
      <x:c r="H307" s="20" t="str">
        <x:f>IF(A307="","",ROUND(C307-D307,2))</x:f>
      </x:c>
    </x:row>
    <x:row r="308" ht="23" customHeight="1">
      <x:c r="A308" s="27" t="str">
        <x:f>IF(AND('Prestamo'!$B$18="Listo",ROW()-4&lt;='Prestamo'!$B$9),ROW()-4,"")</x:f>
      </x:c>
      <x:c r="B308" s="27" t="str">
        <x:f>IF(A308="","",A308*'Prestamo'!$B$10)</x:f>
      </x:c>
      <x:c r="C308" s="20" t="str">
        <x:f>IF(A308="","",H307)</x:f>
      </x:c>
      <x:c r="D308" s="20" t="str">
        <x:f>IF(A308="","",IF(A308='Prestamo'!$B$9,C308,MIN(ROUND(C308*100,0)-('Prestamo'!$B$9-A308),IF(AND('Prestamo'!$B$13="Pagos iguales",'Prestamo'!$B$8&gt;0),'Prestamo'!$B$22-ROUND(E308*100,0)-ROUND(F308*100,0),'Prestamo'!$B$23+IF(A308&lt;='Prestamo'!$B$24,1,0)))/100))</x:f>
      </x:c>
      <x:c r="E308" s="20" t="str">
        <x:f>IF(A308="","",ROUND(ROUND(C308*100,0)*ROUND('Prestamo'!$B$8*100,0)*'Prestamo'!$B$10/(10000*'Prestamo'!$B$11),0)/100)</x:f>
      </x:c>
      <x:c r="F308" s="20" t="str">
        <x:f>IF(A308="","",ROUND(ROUND(E308*100,0)*'Prestamo'!$B$12/100,0)/100)</x:f>
      </x:c>
      <x:c r="G308" s="28" t="str">
        <x:f>IF(A308="","",ROUND(SUM(D308:F308),2))</x:f>
      </x:c>
      <x:c r="H308" s="20" t="str">
        <x:f>IF(A308="","",ROUND(C308-D308,2))</x:f>
      </x:c>
    </x:row>
    <x:row r="309" ht="23" customHeight="1">
      <x:c r="A309" s="27" t="str">
        <x:f>IF(AND('Prestamo'!$B$18="Listo",ROW()-4&lt;='Prestamo'!$B$9),ROW()-4,"")</x:f>
      </x:c>
      <x:c r="B309" s="27" t="str">
        <x:f>IF(A309="","",A309*'Prestamo'!$B$10)</x:f>
      </x:c>
      <x:c r="C309" s="20" t="str">
        <x:f>IF(A309="","",H308)</x:f>
      </x:c>
      <x:c r="D309" s="20" t="str">
        <x:f>IF(A309="","",IF(A309='Prestamo'!$B$9,C309,MIN(ROUND(C309*100,0)-('Prestamo'!$B$9-A309),IF(AND('Prestamo'!$B$13="Pagos iguales",'Prestamo'!$B$8&gt;0),'Prestamo'!$B$22-ROUND(E309*100,0)-ROUND(F309*100,0),'Prestamo'!$B$23+IF(A309&lt;='Prestamo'!$B$24,1,0)))/100))</x:f>
      </x:c>
      <x:c r="E309" s="20" t="str">
        <x:f>IF(A309="","",ROUND(ROUND(C309*100,0)*ROUND('Prestamo'!$B$8*100,0)*'Prestamo'!$B$10/(10000*'Prestamo'!$B$11),0)/100)</x:f>
      </x:c>
      <x:c r="F309" s="20" t="str">
        <x:f>IF(A309="","",ROUND(ROUND(E309*100,0)*'Prestamo'!$B$12/100,0)/100)</x:f>
      </x:c>
      <x:c r="G309" s="28" t="str">
        <x:f>IF(A309="","",ROUND(SUM(D309:F309),2))</x:f>
      </x:c>
      <x:c r="H309" s="20" t="str">
        <x:f>IF(A309="","",ROUND(C309-D309,2))</x:f>
      </x:c>
    </x:row>
    <x:row r="310" ht="23" customHeight="1">
      <x:c r="A310" s="27" t="str">
        <x:f>IF(AND('Prestamo'!$B$18="Listo",ROW()-4&lt;='Prestamo'!$B$9),ROW()-4,"")</x:f>
      </x:c>
      <x:c r="B310" s="27" t="str">
        <x:f>IF(A310="","",A310*'Prestamo'!$B$10)</x:f>
      </x:c>
      <x:c r="C310" s="20" t="str">
        <x:f>IF(A310="","",H309)</x:f>
      </x:c>
      <x:c r="D310" s="20" t="str">
        <x:f>IF(A310="","",IF(A310='Prestamo'!$B$9,C310,MIN(ROUND(C310*100,0)-('Prestamo'!$B$9-A310),IF(AND('Prestamo'!$B$13="Pagos iguales",'Prestamo'!$B$8&gt;0),'Prestamo'!$B$22-ROUND(E310*100,0)-ROUND(F310*100,0),'Prestamo'!$B$23+IF(A310&lt;='Prestamo'!$B$24,1,0)))/100))</x:f>
      </x:c>
      <x:c r="E310" s="20" t="str">
        <x:f>IF(A310="","",ROUND(ROUND(C310*100,0)*ROUND('Prestamo'!$B$8*100,0)*'Prestamo'!$B$10/(10000*'Prestamo'!$B$11),0)/100)</x:f>
      </x:c>
      <x:c r="F310" s="20" t="str">
        <x:f>IF(A310="","",ROUND(ROUND(E310*100,0)*'Prestamo'!$B$12/100,0)/100)</x:f>
      </x:c>
      <x:c r="G310" s="28" t="str">
        <x:f>IF(A310="","",ROUND(SUM(D310:F310),2))</x:f>
      </x:c>
      <x:c r="H310" s="20" t="str">
        <x:f>IF(A310="","",ROUND(C310-D310,2))</x:f>
      </x:c>
    </x:row>
    <x:row r="311" ht="23" customHeight="1">
      <x:c r="A311" s="27" t="str">
        <x:f>IF(AND('Prestamo'!$B$18="Listo",ROW()-4&lt;='Prestamo'!$B$9),ROW()-4,"")</x:f>
      </x:c>
      <x:c r="B311" s="27" t="str">
        <x:f>IF(A311="","",A311*'Prestamo'!$B$10)</x:f>
      </x:c>
      <x:c r="C311" s="20" t="str">
        <x:f>IF(A311="","",H310)</x:f>
      </x:c>
      <x:c r="D311" s="20" t="str">
        <x:f>IF(A311="","",IF(A311='Prestamo'!$B$9,C311,MIN(ROUND(C311*100,0)-('Prestamo'!$B$9-A311),IF(AND('Prestamo'!$B$13="Pagos iguales",'Prestamo'!$B$8&gt;0),'Prestamo'!$B$22-ROUND(E311*100,0)-ROUND(F311*100,0),'Prestamo'!$B$23+IF(A311&lt;='Prestamo'!$B$24,1,0)))/100))</x:f>
      </x:c>
      <x:c r="E311" s="20" t="str">
        <x:f>IF(A311="","",ROUND(ROUND(C311*100,0)*ROUND('Prestamo'!$B$8*100,0)*'Prestamo'!$B$10/(10000*'Prestamo'!$B$11),0)/100)</x:f>
      </x:c>
      <x:c r="F311" s="20" t="str">
        <x:f>IF(A311="","",ROUND(ROUND(E311*100,0)*'Prestamo'!$B$12/100,0)/100)</x:f>
      </x:c>
      <x:c r="G311" s="28" t="str">
        <x:f>IF(A311="","",ROUND(SUM(D311:F311),2))</x:f>
      </x:c>
      <x:c r="H311" s="20" t="str">
        <x:f>IF(A311="","",ROUND(C311-D311,2))</x:f>
      </x:c>
    </x:row>
    <x:row r="312" ht="23" customHeight="1">
      <x:c r="A312" s="27" t="str">
        <x:f>IF(AND('Prestamo'!$B$18="Listo",ROW()-4&lt;='Prestamo'!$B$9),ROW()-4,"")</x:f>
      </x:c>
      <x:c r="B312" s="27" t="str">
        <x:f>IF(A312="","",A312*'Prestamo'!$B$10)</x:f>
      </x:c>
      <x:c r="C312" s="20" t="str">
        <x:f>IF(A312="","",H311)</x:f>
      </x:c>
      <x:c r="D312" s="20" t="str">
        <x:f>IF(A312="","",IF(A312='Prestamo'!$B$9,C312,MIN(ROUND(C312*100,0)-('Prestamo'!$B$9-A312),IF(AND('Prestamo'!$B$13="Pagos iguales",'Prestamo'!$B$8&gt;0),'Prestamo'!$B$22-ROUND(E312*100,0)-ROUND(F312*100,0),'Prestamo'!$B$23+IF(A312&lt;='Prestamo'!$B$24,1,0)))/100))</x:f>
      </x:c>
      <x:c r="E312" s="20" t="str">
        <x:f>IF(A312="","",ROUND(ROUND(C312*100,0)*ROUND('Prestamo'!$B$8*100,0)*'Prestamo'!$B$10/(10000*'Prestamo'!$B$11),0)/100)</x:f>
      </x:c>
      <x:c r="F312" s="20" t="str">
        <x:f>IF(A312="","",ROUND(ROUND(E312*100,0)*'Prestamo'!$B$12/100,0)/100)</x:f>
      </x:c>
      <x:c r="G312" s="28" t="str">
        <x:f>IF(A312="","",ROUND(SUM(D312:F312),2))</x:f>
      </x:c>
      <x:c r="H312" s="20" t="str">
        <x:f>IF(A312="","",ROUND(C312-D312,2))</x:f>
      </x:c>
    </x:row>
    <x:row r="313" ht="23" customHeight="1">
      <x:c r="A313" s="27" t="str">
        <x:f>IF(AND('Prestamo'!$B$18="Listo",ROW()-4&lt;='Prestamo'!$B$9),ROW()-4,"")</x:f>
      </x:c>
      <x:c r="B313" s="27" t="str">
        <x:f>IF(A313="","",A313*'Prestamo'!$B$10)</x:f>
      </x:c>
      <x:c r="C313" s="20" t="str">
        <x:f>IF(A313="","",H312)</x:f>
      </x:c>
      <x:c r="D313" s="20" t="str">
        <x:f>IF(A313="","",IF(A313='Prestamo'!$B$9,C313,MIN(ROUND(C313*100,0)-('Prestamo'!$B$9-A313),IF(AND('Prestamo'!$B$13="Pagos iguales",'Prestamo'!$B$8&gt;0),'Prestamo'!$B$22-ROUND(E313*100,0)-ROUND(F313*100,0),'Prestamo'!$B$23+IF(A313&lt;='Prestamo'!$B$24,1,0)))/100))</x:f>
      </x:c>
      <x:c r="E313" s="20" t="str">
        <x:f>IF(A313="","",ROUND(ROUND(C313*100,0)*ROUND('Prestamo'!$B$8*100,0)*'Prestamo'!$B$10/(10000*'Prestamo'!$B$11),0)/100)</x:f>
      </x:c>
      <x:c r="F313" s="20" t="str">
        <x:f>IF(A313="","",ROUND(ROUND(E313*100,0)*'Prestamo'!$B$12/100,0)/100)</x:f>
      </x:c>
      <x:c r="G313" s="28" t="str">
        <x:f>IF(A313="","",ROUND(SUM(D313:F313),2))</x:f>
      </x:c>
      <x:c r="H313" s="20" t="str">
        <x:f>IF(A313="","",ROUND(C313-D313,2))</x:f>
      </x:c>
    </x:row>
    <x:row r="314" ht="23" customHeight="1">
      <x:c r="A314" s="27" t="str">
        <x:f>IF(AND('Prestamo'!$B$18="Listo",ROW()-4&lt;='Prestamo'!$B$9),ROW()-4,"")</x:f>
      </x:c>
      <x:c r="B314" s="27" t="str">
        <x:f>IF(A314="","",A314*'Prestamo'!$B$10)</x:f>
      </x:c>
      <x:c r="C314" s="20" t="str">
        <x:f>IF(A314="","",H313)</x:f>
      </x:c>
      <x:c r="D314" s="20" t="str">
        <x:f>IF(A314="","",IF(A314='Prestamo'!$B$9,C314,MIN(ROUND(C314*100,0)-('Prestamo'!$B$9-A314),IF(AND('Prestamo'!$B$13="Pagos iguales",'Prestamo'!$B$8&gt;0),'Prestamo'!$B$22-ROUND(E314*100,0)-ROUND(F314*100,0),'Prestamo'!$B$23+IF(A314&lt;='Prestamo'!$B$24,1,0)))/100))</x:f>
      </x:c>
      <x:c r="E314" s="20" t="str">
        <x:f>IF(A314="","",ROUND(ROUND(C314*100,0)*ROUND('Prestamo'!$B$8*100,0)*'Prestamo'!$B$10/(10000*'Prestamo'!$B$11),0)/100)</x:f>
      </x:c>
      <x:c r="F314" s="20" t="str">
        <x:f>IF(A314="","",ROUND(ROUND(E314*100,0)*'Prestamo'!$B$12/100,0)/100)</x:f>
      </x:c>
      <x:c r="G314" s="28" t="str">
        <x:f>IF(A314="","",ROUND(SUM(D314:F314),2))</x:f>
      </x:c>
      <x:c r="H314" s="20" t="str">
        <x:f>IF(A314="","",ROUND(C314-D314,2))</x:f>
      </x:c>
    </x:row>
    <x:row r="315" ht="23" customHeight="1">
      <x:c r="A315" s="27" t="str">
        <x:f>IF(AND('Prestamo'!$B$18="Listo",ROW()-4&lt;='Prestamo'!$B$9),ROW()-4,"")</x:f>
      </x:c>
      <x:c r="B315" s="27" t="str">
        <x:f>IF(A315="","",A315*'Prestamo'!$B$10)</x:f>
      </x:c>
      <x:c r="C315" s="20" t="str">
        <x:f>IF(A315="","",H314)</x:f>
      </x:c>
      <x:c r="D315" s="20" t="str">
        <x:f>IF(A315="","",IF(A315='Prestamo'!$B$9,C315,MIN(ROUND(C315*100,0)-('Prestamo'!$B$9-A315),IF(AND('Prestamo'!$B$13="Pagos iguales",'Prestamo'!$B$8&gt;0),'Prestamo'!$B$22-ROUND(E315*100,0)-ROUND(F315*100,0),'Prestamo'!$B$23+IF(A315&lt;='Prestamo'!$B$24,1,0)))/100))</x:f>
      </x:c>
      <x:c r="E315" s="20" t="str">
        <x:f>IF(A315="","",ROUND(ROUND(C315*100,0)*ROUND('Prestamo'!$B$8*100,0)*'Prestamo'!$B$10/(10000*'Prestamo'!$B$11),0)/100)</x:f>
      </x:c>
      <x:c r="F315" s="20" t="str">
        <x:f>IF(A315="","",ROUND(ROUND(E315*100,0)*'Prestamo'!$B$12/100,0)/100)</x:f>
      </x:c>
      <x:c r="G315" s="28" t="str">
        <x:f>IF(A315="","",ROUND(SUM(D315:F315),2))</x:f>
      </x:c>
      <x:c r="H315" s="20" t="str">
        <x:f>IF(A315="","",ROUND(C315-D315,2))</x:f>
      </x:c>
    </x:row>
    <x:row r="316" ht="23" customHeight="1">
      <x:c r="A316" s="27" t="str">
        <x:f>IF(AND('Prestamo'!$B$18="Listo",ROW()-4&lt;='Prestamo'!$B$9),ROW()-4,"")</x:f>
      </x:c>
      <x:c r="B316" s="27" t="str">
        <x:f>IF(A316="","",A316*'Prestamo'!$B$10)</x:f>
      </x:c>
      <x:c r="C316" s="20" t="str">
        <x:f>IF(A316="","",H315)</x:f>
      </x:c>
      <x:c r="D316" s="20" t="str">
        <x:f>IF(A316="","",IF(A316='Prestamo'!$B$9,C316,MIN(ROUND(C316*100,0)-('Prestamo'!$B$9-A316),IF(AND('Prestamo'!$B$13="Pagos iguales",'Prestamo'!$B$8&gt;0),'Prestamo'!$B$22-ROUND(E316*100,0)-ROUND(F316*100,0),'Prestamo'!$B$23+IF(A316&lt;='Prestamo'!$B$24,1,0)))/100))</x:f>
      </x:c>
      <x:c r="E316" s="20" t="str">
        <x:f>IF(A316="","",ROUND(ROUND(C316*100,0)*ROUND('Prestamo'!$B$8*100,0)*'Prestamo'!$B$10/(10000*'Prestamo'!$B$11),0)/100)</x:f>
      </x:c>
      <x:c r="F316" s="20" t="str">
        <x:f>IF(A316="","",ROUND(ROUND(E316*100,0)*'Prestamo'!$B$12/100,0)/100)</x:f>
      </x:c>
      <x:c r="G316" s="28" t="str">
        <x:f>IF(A316="","",ROUND(SUM(D316:F316),2))</x:f>
      </x:c>
      <x:c r="H316" s="20" t="str">
        <x:f>IF(A316="","",ROUND(C316-D316,2))</x:f>
      </x:c>
    </x:row>
    <x:row r="317" ht="23" customHeight="1">
      <x:c r="A317" s="27" t="str">
        <x:f>IF(AND('Prestamo'!$B$18="Listo",ROW()-4&lt;='Prestamo'!$B$9),ROW()-4,"")</x:f>
      </x:c>
      <x:c r="B317" s="27" t="str">
        <x:f>IF(A317="","",A317*'Prestamo'!$B$10)</x:f>
      </x:c>
      <x:c r="C317" s="20" t="str">
        <x:f>IF(A317="","",H316)</x:f>
      </x:c>
      <x:c r="D317" s="20" t="str">
        <x:f>IF(A317="","",IF(A317='Prestamo'!$B$9,C317,MIN(ROUND(C317*100,0)-('Prestamo'!$B$9-A317),IF(AND('Prestamo'!$B$13="Pagos iguales",'Prestamo'!$B$8&gt;0),'Prestamo'!$B$22-ROUND(E317*100,0)-ROUND(F317*100,0),'Prestamo'!$B$23+IF(A317&lt;='Prestamo'!$B$24,1,0)))/100))</x:f>
      </x:c>
      <x:c r="E317" s="20" t="str">
        <x:f>IF(A317="","",ROUND(ROUND(C317*100,0)*ROUND('Prestamo'!$B$8*100,0)*'Prestamo'!$B$10/(10000*'Prestamo'!$B$11),0)/100)</x:f>
      </x:c>
      <x:c r="F317" s="20" t="str">
        <x:f>IF(A317="","",ROUND(ROUND(E317*100,0)*'Prestamo'!$B$12/100,0)/100)</x:f>
      </x:c>
      <x:c r="G317" s="28" t="str">
        <x:f>IF(A317="","",ROUND(SUM(D317:F317),2))</x:f>
      </x:c>
      <x:c r="H317" s="20" t="str">
        <x:f>IF(A317="","",ROUND(C317-D317,2))</x:f>
      </x:c>
    </x:row>
    <x:row r="318" ht="23" customHeight="1">
      <x:c r="A318" s="27" t="str">
        <x:f>IF(AND('Prestamo'!$B$18="Listo",ROW()-4&lt;='Prestamo'!$B$9),ROW()-4,"")</x:f>
      </x:c>
      <x:c r="B318" s="27" t="str">
        <x:f>IF(A318="","",A318*'Prestamo'!$B$10)</x:f>
      </x:c>
      <x:c r="C318" s="20" t="str">
        <x:f>IF(A318="","",H317)</x:f>
      </x:c>
      <x:c r="D318" s="20" t="str">
        <x:f>IF(A318="","",IF(A318='Prestamo'!$B$9,C318,MIN(ROUND(C318*100,0)-('Prestamo'!$B$9-A318),IF(AND('Prestamo'!$B$13="Pagos iguales",'Prestamo'!$B$8&gt;0),'Prestamo'!$B$22-ROUND(E318*100,0)-ROUND(F318*100,0),'Prestamo'!$B$23+IF(A318&lt;='Prestamo'!$B$24,1,0)))/100))</x:f>
      </x:c>
      <x:c r="E318" s="20" t="str">
        <x:f>IF(A318="","",ROUND(ROUND(C318*100,0)*ROUND('Prestamo'!$B$8*100,0)*'Prestamo'!$B$10/(10000*'Prestamo'!$B$11),0)/100)</x:f>
      </x:c>
      <x:c r="F318" s="20" t="str">
        <x:f>IF(A318="","",ROUND(ROUND(E318*100,0)*'Prestamo'!$B$12/100,0)/100)</x:f>
      </x:c>
      <x:c r="G318" s="28" t="str">
        <x:f>IF(A318="","",ROUND(SUM(D318:F318),2))</x:f>
      </x:c>
      <x:c r="H318" s="20" t="str">
        <x:f>IF(A318="","",ROUND(C318-D318,2))</x:f>
      </x:c>
    </x:row>
    <x:row r="319" ht="23" customHeight="1">
      <x:c r="A319" s="27" t="str">
        <x:f>IF(AND('Prestamo'!$B$18="Listo",ROW()-4&lt;='Prestamo'!$B$9),ROW()-4,"")</x:f>
      </x:c>
      <x:c r="B319" s="27" t="str">
        <x:f>IF(A319="","",A319*'Prestamo'!$B$10)</x:f>
      </x:c>
      <x:c r="C319" s="20" t="str">
        <x:f>IF(A319="","",H318)</x:f>
      </x:c>
      <x:c r="D319" s="20" t="str">
        <x:f>IF(A319="","",IF(A319='Prestamo'!$B$9,C319,MIN(ROUND(C319*100,0)-('Prestamo'!$B$9-A319),IF(AND('Prestamo'!$B$13="Pagos iguales",'Prestamo'!$B$8&gt;0),'Prestamo'!$B$22-ROUND(E319*100,0)-ROUND(F319*100,0),'Prestamo'!$B$23+IF(A319&lt;='Prestamo'!$B$24,1,0)))/100))</x:f>
      </x:c>
      <x:c r="E319" s="20" t="str">
        <x:f>IF(A319="","",ROUND(ROUND(C319*100,0)*ROUND('Prestamo'!$B$8*100,0)*'Prestamo'!$B$10/(10000*'Prestamo'!$B$11),0)/100)</x:f>
      </x:c>
      <x:c r="F319" s="20" t="str">
        <x:f>IF(A319="","",ROUND(ROUND(E319*100,0)*'Prestamo'!$B$12/100,0)/100)</x:f>
      </x:c>
      <x:c r="G319" s="28" t="str">
        <x:f>IF(A319="","",ROUND(SUM(D319:F319),2))</x:f>
      </x:c>
      <x:c r="H319" s="20" t="str">
        <x:f>IF(A319="","",ROUND(C319-D319,2))</x:f>
      </x:c>
    </x:row>
    <x:row r="320" ht="23" customHeight="1">
      <x:c r="A320" s="27" t="str">
        <x:f>IF(AND('Prestamo'!$B$18="Listo",ROW()-4&lt;='Prestamo'!$B$9),ROW()-4,"")</x:f>
      </x:c>
      <x:c r="B320" s="27" t="str">
        <x:f>IF(A320="","",A320*'Prestamo'!$B$10)</x:f>
      </x:c>
      <x:c r="C320" s="20" t="str">
        <x:f>IF(A320="","",H319)</x:f>
      </x:c>
      <x:c r="D320" s="20" t="str">
        <x:f>IF(A320="","",IF(A320='Prestamo'!$B$9,C320,MIN(ROUND(C320*100,0)-('Prestamo'!$B$9-A320),IF(AND('Prestamo'!$B$13="Pagos iguales",'Prestamo'!$B$8&gt;0),'Prestamo'!$B$22-ROUND(E320*100,0)-ROUND(F320*100,0),'Prestamo'!$B$23+IF(A320&lt;='Prestamo'!$B$24,1,0)))/100))</x:f>
      </x:c>
      <x:c r="E320" s="20" t="str">
        <x:f>IF(A320="","",ROUND(ROUND(C320*100,0)*ROUND('Prestamo'!$B$8*100,0)*'Prestamo'!$B$10/(10000*'Prestamo'!$B$11),0)/100)</x:f>
      </x:c>
      <x:c r="F320" s="20" t="str">
        <x:f>IF(A320="","",ROUND(ROUND(E320*100,0)*'Prestamo'!$B$12/100,0)/100)</x:f>
      </x:c>
      <x:c r="G320" s="28" t="str">
        <x:f>IF(A320="","",ROUND(SUM(D320:F320),2))</x:f>
      </x:c>
      <x:c r="H320" s="20" t="str">
        <x:f>IF(A320="","",ROUND(C320-D320,2))</x:f>
      </x:c>
    </x:row>
    <x:row r="321" ht="23" customHeight="1">
      <x:c r="A321" s="27" t="str">
        <x:f>IF(AND('Prestamo'!$B$18="Listo",ROW()-4&lt;='Prestamo'!$B$9),ROW()-4,"")</x:f>
      </x:c>
      <x:c r="B321" s="27" t="str">
        <x:f>IF(A321="","",A321*'Prestamo'!$B$10)</x:f>
      </x:c>
      <x:c r="C321" s="20" t="str">
        <x:f>IF(A321="","",H320)</x:f>
      </x:c>
      <x:c r="D321" s="20" t="str">
        <x:f>IF(A321="","",IF(A321='Prestamo'!$B$9,C321,MIN(ROUND(C321*100,0)-('Prestamo'!$B$9-A321),IF(AND('Prestamo'!$B$13="Pagos iguales",'Prestamo'!$B$8&gt;0),'Prestamo'!$B$22-ROUND(E321*100,0)-ROUND(F321*100,0),'Prestamo'!$B$23+IF(A321&lt;='Prestamo'!$B$24,1,0)))/100))</x:f>
      </x:c>
      <x:c r="E321" s="20" t="str">
        <x:f>IF(A321="","",ROUND(ROUND(C321*100,0)*ROUND('Prestamo'!$B$8*100,0)*'Prestamo'!$B$10/(10000*'Prestamo'!$B$11),0)/100)</x:f>
      </x:c>
      <x:c r="F321" s="20" t="str">
        <x:f>IF(A321="","",ROUND(ROUND(E321*100,0)*'Prestamo'!$B$12/100,0)/100)</x:f>
      </x:c>
      <x:c r="G321" s="28" t="str">
        <x:f>IF(A321="","",ROUND(SUM(D321:F321),2))</x:f>
      </x:c>
      <x:c r="H321" s="20" t="str">
        <x:f>IF(A321="","",ROUND(C321-D321,2))</x:f>
      </x:c>
    </x:row>
    <x:row r="322" ht="23" customHeight="1">
      <x:c r="A322" s="27" t="str">
        <x:f>IF(AND('Prestamo'!$B$18="Listo",ROW()-4&lt;='Prestamo'!$B$9),ROW()-4,"")</x:f>
      </x:c>
      <x:c r="B322" s="27" t="str">
        <x:f>IF(A322="","",A322*'Prestamo'!$B$10)</x:f>
      </x:c>
      <x:c r="C322" s="20" t="str">
        <x:f>IF(A322="","",H321)</x:f>
      </x:c>
      <x:c r="D322" s="20" t="str">
        <x:f>IF(A322="","",IF(A322='Prestamo'!$B$9,C322,MIN(ROUND(C322*100,0)-('Prestamo'!$B$9-A322),IF(AND('Prestamo'!$B$13="Pagos iguales",'Prestamo'!$B$8&gt;0),'Prestamo'!$B$22-ROUND(E322*100,0)-ROUND(F322*100,0),'Prestamo'!$B$23+IF(A322&lt;='Prestamo'!$B$24,1,0)))/100))</x:f>
      </x:c>
      <x:c r="E322" s="20" t="str">
        <x:f>IF(A322="","",ROUND(ROUND(C322*100,0)*ROUND('Prestamo'!$B$8*100,0)*'Prestamo'!$B$10/(10000*'Prestamo'!$B$11),0)/100)</x:f>
      </x:c>
      <x:c r="F322" s="20" t="str">
        <x:f>IF(A322="","",ROUND(ROUND(E322*100,0)*'Prestamo'!$B$12/100,0)/100)</x:f>
      </x:c>
      <x:c r="G322" s="28" t="str">
        <x:f>IF(A322="","",ROUND(SUM(D322:F322),2))</x:f>
      </x:c>
      <x:c r="H322" s="20" t="str">
        <x:f>IF(A322="","",ROUND(C322-D322,2))</x:f>
      </x:c>
    </x:row>
    <x:row r="323" ht="23" customHeight="1">
      <x:c r="A323" s="27" t="str">
        <x:f>IF(AND('Prestamo'!$B$18="Listo",ROW()-4&lt;='Prestamo'!$B$9),ROW()-4,"")</x:f>
      </x:c>
      <x:c r="B323" s="27" t="str">
        <x:f>IF(A323="","",A323*'Prestamo'!$B$10)</x:f>
      </x:c>
      <x:c r="C323" s="20" t="str">
        <x:f>IF(A323="","",H322)</x:f>
      </x:c>
      <x:c r="D323" s="20" t="str">
        <x:f>IF(A323="","",IF(A323='Prestamo'!$B$9,C323,MIN(ROUND(C323*100,0)-('Prestamo'!$B$9-A323),IF(AND('Prestamo'!$B$13="Pagos iguales",'Prestamo'!$B$8&gt;0),'Prestamo'!$B$22-ROUND(E323*100,0)-ROUND(F323*100,0),'Prestamo'!$B$23+IF(A323&lt;='Prestamo'!$B$24,1,0)))/100))</x:f>
      </x:c>
      <x:c r="E323" s="20" t="str">
        <x:f>IF(A323="","",ROUND(ROUND(C323*100,0)*ROUND('Prestamo'!$B$8*100,0)*'Prestamo'!$B$10/(10000*'Prestamo'!$B$11),0)/100)</x:f>
      </x:c>
      <x:c r="F323" s="20" t="str">
        <x:f>IF(A323="","",ROUND(ROUND(E323*100,0)*'Prestamo'!$B$12/100,0)/100)</x:f>
      </x:c>
      <x:c r="G323" s="28" t="str">
        <x:f>IF(A323="","",ROUND(SUM(D323:F323),2))</x:f>
      </x:c>
      <x:c r="H323" s="20" t="str">
        <x:f>IF(A323="","",ROUND(C323-D323,2))</x:f>
      </x:c>
    </x:row>
    <x:row r="324" ht="23" customHeight="1">
      <x:c r="A324" s="27" t="str">
        <x:f>IF(AND('Prestamo'!$B$18="Listo",ROW()-4&lt;='Prestamo'!$B$9),ROW()-4,"")</x:f>
      </x:c>
      <x:c r="B324" s="27" t="str">
        <x:f>IF(A324="","",A324*'Prestamo'!$B$10)</x:f>
      </x:c>
      <x:c r="C324" s="20" t="str">
        <x:f>IF(A324="","",H323)</x:f>
      </x:c>
      <x:c r="D324" s="20" t="str">
        <x:f>IF(A324="","",IF(A324='Prestamo'!$B$9,C324,MIN(ROUND(C324*100,0)-('Prestamo'!$B$9-A324),IF(AND('Prestamo'!$B$13="Pagos iguales",'Prestamo'!$B$8&gt;0),'Prestamo'!$B$22-ROUND(E324*100,0)-ROUND(F324*100,0),'Prestamo'!$B$23+IF(A324&lt;='Prestamo'!$B$24,1,0)))/100))</x:f>
      </x:c>
      <x:c r="E324" s="20" t="str">
        <x:f>IF(A324="","",ROUND(ROUND(C324*100,0)*ROUND('Prestamo'!$B$8*100,0)*'Prestamo'!$B$10/(10000*'Prestamo'!$B$11),0)/100)</x:f>
      </x:c>
      <x:c r="F324" s="20" t="str">
        <x:f>IF(A324="","",ROUND(ROUND(E324*100,0)*'Prestamo'!$B$12/100,0)/100)</x:f>
      </x:c>
      <x:c r="G324" s="28" t="str">
        <x:f>IF(A324="","",ROUND(SUM(D324:F324),2))</x:f>
      </x:c>
      <x:c r="H324" s="20" t="str">
        <x:f>IF(A324="","",ROUND(C324-D324,2))</x:f>
      </x:c>
    </x:row>
    <x:row r="325" ht="23" customHeight="1">
      <x:c r="A325" s="27" t="str">
        <x:f>IF(AND('Prestamo'!$B$18="Listo",ROW()-4&lt;='Prestamo'!$B$9),ROW()-4,"")</x:f>
      </x:c>
      <x:c r="B325" s="27" t="str">
        <x:f>IF(A325="","",A325*'Prestamo'!$B$10)</x:f>
      </x:c>
      <x:c r="C325" s="20" t="str">
        <x:f>IF(A325="","",H324)</x:f>
      </x:c>
      <x:c r="D325" s="20" t="str">
        <x:f>IF(A325="","",IF(A325='Prestamo'!$B$9,C325,MIN(ROUND(C325*100,0)-('Prestamo'!$B$9-A325),IF(AND('Prestamo'!$B$13="Pagos iguales",'Prestamo'!$B$8&gt;0),'Prestamo'!$B$22-ROUND(E325*100,0)-ROUND(F325*100,0),'Prestamo'!$B$23+IF(A325&lt;='Prestamo'!$B$24,1,0)))/100))</x:f>
      </x:c>
      <x:c r="E325" s="20" t="str">
        <x:f>IF(A325="","",ROUND(ROUND(C325*100,0)*ROUND('Prestamo'!$B$8*100,0)*'Prestamo'!$B$10/(10000*'Prestamo'!$B$11),0)/100)</x:f>
      </x:c>
      <x:c r="F325" s="20" t="str">
        <x:f>IF(A325="","",ROUND(ROUND(E325*100,0)*'Prestamo'!$B$12/100,0)/100)</x:f>
      </x:c>
      <x:c r="G325" s="28" t="str">
        <x:f>IF(A325="","",ROUND(SUM(D325:F325),2))</x:f>
      </x:c>
      <x:c r="H325" s="20" t="str">
        <x:f>IF(A325="","",ROUND(C325-D325,2))</x:f>
      </x:c>
    </x:row>
    <x:row r="326" ht="23" customHeight="1">
      <x:c r="A326" s="27" t="str">
        <x:f>IF(AND('Prestamo'!$B$18="Listo",ROW()-4&lt;='Prestamo'!$B$9),ROW()-4,"")</x:f>
      </x:c>
      <x:c r="B326" s="27" t="str">
        <x:f>IF(A326="","",A326*'Prestamo'!$B$10)</x:f>
      </x:c>
      <x:c r="C326" s="20" t="str">
        <x:f>IF(A326="","",H325)</x:f>
      </x:c>
      <x:c r="D326" s="20" t="str">
        <x:f>IF(A326="","",IF(A326='Prestamo'!$B$9,C326,MIN(ROUND(C326*100,0)-('Prestamo'!$B$9-A326),IF(AND('Prestamo'!$B$13="Pagos iguales",'Prestamo'!$B$8&gt;0),'Prestamo'!$B$22-ROUND(E326*100,0)-ROUND(F326*100,0),'Prestamo'!$B$23+IF(A326&lt;='Prestamo'!$B$24,1,0)))/100))</x:f>
      </x:c>
      <x:c r="E326" s="20" t="str">
        <x:f>IF(A326="","",ROUND(ROUND(C326*100,0)*ROUND('Prestamo'!$B$8*100,0)*'Prestamo'!$B$10/(10000*'Prestamo'!$B$11),0)/100)</x:f>
      </x:c>
      <x:c r="F326" s="20" t="str">
        <x:f>IF(A326="","",ROUND(ROUND(E326*100,0)*'Prestamo'!$B$12/100,0)/100)</x:f>
      </x:c>
      <x:c r="G326" s="28" t="str">
        <x:f>IF(A326="","",ROUND(SUM(D326:F326),2))</x:f>
      </x:c>
      <x:c r="H326" s="20" t="str">
        <x:f>IF(A326="","",ROUND(C326-D326,2))</x:f>
      </x:c>
    </x:row>
    <x:row r="327" ht="23" customHeight="1">
      <x:c r="A327" s="27" t="str">
        <x:f>IF(AND('Prestamo'!$B$18="Listo",ROW()-4&lt;='Prestamo'!$B$9),ROW()-4,"")</x:f>
      </x:c>
      <x:c r="B327" s="27" t="str">
        <x:f>IF(A327="","",A327*'Prestamo'!$B$10)</x:f>
      </x:c>
      <x:c r="C327" s="20" t="str">
        <x:f>IF(A327="","",H326)</x:f>
      </x:c>
      <x:c r="D327" s="20" t="str">
        <x:f>IF(A327="","",IF(A327='Prestamo'!$B$9,C327,MIN(ROUND(C327*100,0)-('Prestamo'!$B$9-A327),IF(AND('Prestamo'!$B$13="Pagos iguales",'Prestamo'!$B$8&gt;0),'Prestamo'!$B$22-ROUND(E327*100,0)-ROUND(F327*100,0),'Prestamo'!$B$23+IF(A327&lt;='Prestamo'!$B$24,1,0)))/100))</x:f>
      </x:c>
      <x:c r="E327" s="20" t="str">
        <x:f>IF(A327="","",ROUND(ROUND(C327*100,0)*ROUND('Prestamo'!$B$8*100,0)*'Prestamo'!$B$10/(10000*'Prestamo'!$B$11),0)/100)</x:f>
      </x:c>
      <x:c r="F327" s="20" t="str">
        <x:f>IF(A327="","",ROUND(ROUND(E327*100,0)*'Prestamo'!$B$12/100,0)/100)</x:f>
      </x:c>
      <x:c r="G327" s="28" t="str">
        <x:f>IF(A327="","",ROUND(SUM(D327:F327),2))</x:f>
      </x:c>
      <x:c r="H327" s="20" t="str">
        <x:f>IF(A327="","",ROUND(C327-D327,2))</x:f>
      </x:c>
    </x:row>
    <x:row r="328" ht="23" customHeight="1">
      <x:c r="A328" s="27" t="str">
        <x:f>IF(AND('Prestamo'!$B$18="Listo",ROW()-4&lt;='Prestamo'!$B$9),ROW()-4,"")</x:f>
      </x:c>
      <x:c r="B328" s="27" t="str">
        <x:f>IF(A328="","",A328*'Prestamo'!$B$10)</x:f>
      </x:c>
      <x:c r="C328" s="20" t="str">
        <x:f>IF(A328="","",H327)</x:f>
      </x:c>
      <x:c r="D328" s="20" t="str">
        <x:f>IF(A328="","",IF(A328='Prestamo'!$B$9,C328,MIN(ROUND(C328*100,0)-('Prestamo'!$B$9-A328),IF(AND('Prestamo'!$B$13="Pagos iguales",'Prestamo'!$B$8&gt;0),'Prestamo'!$B$22-ROUND(E328*100,0)-ROUND(F328*100,0),'Prestamo'!$B$23+IF(A328&lt;='Prestamo'!$B$24,1,0)))/100))</x:f>
      </x:c>
      <x:c r="E328" s="20" t="str">
        <x:f>IF(A328="","",ROUND(ROUND(C328*100,0)*ROUND('Prestamo'!$B$8*100,0)*'Prestamo'!$B$10/(10000*'Prestamo'!$B$11),0)/100)</x:f>
      </x:c>
      <x:c r="F328" s="20" t="str">
        <x:f>IF(A328="","",ROUND(ROUND(E328*100,0)*'Prestamo'!$B$12/100,0)/100)</x:f>
      </x:c>
      <x:c r="G328" s="28" t="str">
        <x:f>IF(A328="","",ROUND(SUM(D328:F328),2))</x:f>
      </x:c>
      <x:c r="H328" s="20" t="str">
        <x:f>IF(A328="","",ROUND(C328-D328,2))</x:f>
      </x:c>
    </x:row>
    <x:row r="329" ht="23" customHeight="1">
      <x:c r="A329" s="27" t="str">
        <x:f>IF(AND('Prestamo'!$B$18="Listo",ROW()-4&lt;='Prestamo'!$B$9),ROW()-4,"")</x:f>
      </x:c>
      <x:c r="B329" s="27" t="str">
        <x:f>IF(A329="","",A329*'Prestamo'!$B$10)</x:f>
      </x:c>
      <x:c r="C329" s="20" t="str">
        <x:f>IF(A329="","",H328)</x:f>
      </x:c>
      <x:c r="D329" s="20" t="str">
        <x:f>IF(A329="","",IF(A329='Prestamo'!$B$9,C329,MIN(ROUND(C329*100,0)-('Prestamo'!$B$9-A329),IF(AND('Prestamo'!$B$13="Pagos iguales",'Prestamo'!$B$8&gt;0),'Prestamo'!$B$22-ROUND(E329*100,0)-ROUND(F329*100,0),'Prestamo'!$B$23+IF(A329&lt;='Prestamo'!$B$24,1,0)))/100))</x:f>
      </x:c>
      <x:c r="E329" s="20" t="str">
        <x:f>IF(A329="","",ROUND(ROUND(C329*100,0)*ROUND('Prestamo'!$B$8*100,0)*'Prestamo'!$B$10/(10000*'Prestamo'!$B$11),0)/100)</x:f>
      </x:c>
      <x:c r="F329" s="20" t="str">
        <x:f>IF(A329="","",ROUND(ROUND(E329*100,0)*'Prestamo'!$B$12/100,0)/100)</x:f>
      </x:c>
      <x:c r="G329" s="28" t="str">
        <x:f>IF(A329="","",ROUND(SUM(D329:F329),2))</x:f>
      </x:c>
      <x:c r="H329" s="20" t="str">
        <x:f>IF(A329="","",ROUND(C329-D329,2))</x:f>
      </x:c>
    </x:row>
    <x:row r="330" ht="23" customHeight="1">
      <x:c r="A330" s="27" t="str">
        <x:f>IF(AND('Prestamo'!$B$18="Listo",ROW()-4&lt;='Prestamo'!$B$9),ROW()-4,"")</x:f>
      </x:c>
      <x:c r="B330" s="27" t="str">
        <x:f>IF(A330="","",A330*'Prestamo'!$B$10)</x:f>
      </x:c>
      <x:c r="C330" s="20" t="str">
        <x:f>IF(A330="","",H329)</x:f>
      </x:c>
      <x:c r="D330" s="20" t="str">
        <x:f>IF(A330="","",IF(A330='Prestamo'!$B$9,C330,MIN(ROUND(C330*100,0)-('Prestamo'!$B$9-A330),IF(AND('Prestamo'!$B$13="Pagos iguales",'Prestamo'!$B$8&gt;0),'Prestamo'!$B$22-ROUND(E330*100,0)-ROUND(F330*100,0),'Prestamo'!$B$23+IF(A330&lt;='Prestamo'!$B$24,1,0)))/100))</x:f>
      </x:c>
      <x:c r="E330" s="20" t="str">
        <x:f>IF(A330="","",ROUND(ROUND(C330*100,0)*ROUND('Prestamo'!$B$8*100,0)*'Prestamo'!$B$10/(10000*'Prestamo'!$B$11),0)/100)</x:f>
      </x:c>
      <x:c r="F330" s="20" t="str">
        <x:f>IF(A330="","",ROUND(ROUND(E330*100,0)*'Prestamo'!$B$12/100,0)/100)</x:f>
      </x:c>
      <x:c r="G330" s="28" t="str">
        <x:f>IF(A330="","",ROUND(SUM(D330:F330),2))</x:f>
      </x:c>
      <x:c r="H330" s="20" t="str">
        <x:f>IF(A330="","",ROUND(C330-D330,2))</x:f>
      </x:c>
    </x:row>
    <x:row r="331" ht="23" customHeight="1">
      <x:c r="A331" s="27" t="str">
        <x:f>IF(AND('Prestamo'!$B$18="Listo",ROW()-4&lt;='Prestamo'!$B$9),ROW()-4,"")</x:f>
      </x:c>
      <x:c r="B331" s="27" t="str">
        <x:f>IF(A331="","",A331*'Prestamo'!$B$10)</x:f>
      </x:c>
      <x:c r="C331" s="20" t="str">
        <x:f>IF(A331="","",H330)</x:f>
      </x:c>
      <x:c r="D331" s="20" t="str">
        <x:f>IF(A331="","",IF(A331='Prestamo'!$B$9,C331,MIN(ROUND(C331*100,0)-('Prestamo'!$B$9-A331),IF(AND('Prestamo'!$B$13="Pagos iguales",'Prestamo'!$B$8&gt;0),'Prestamo'!$B$22-ROUND(E331*100,0)-ROUND(F331*100,0),'Prestamo'!$B$23+IF(A331&lt;='Prestamo'!$B$24,1,0)))/100))</x:f>
      </x:c>
      <x:c r="E331" s="20" t="str">
        <x:f>IF(A331="","",ROUND(ROUND(C331*100,0)*ROUND('Prestamo'!$B$8*100,0)*'Prestamo'!$B$10/(10000*'Prestamo'!$B$11),0)/100)</x:f>
      </x:c>
      <x:c r="F331" s="20" t="str">
        <x:f>IF(A331="","",ROUND(ROUND(E331*100,0)*'Prestamo'!$B$12/100,0)/100)</x:f>
      </x:c>
      <x:c r="G331" s="28" t="str">
        <x:f>IF(A331="","",ROUND(SUM(D331:F331),2))</x:f>
      </x:c>
      <x:c r="H331" s="20" t="str">
        <x:f>IF(A331="","",ROUND(C331-D331,2))</x:f>
      </x:c>
    </x:row>
    <x:row r="332" ht="23" customHeight="1">
      <x:c r="A332" s="27" t="str">
        <x:f>IF(AND('Prestamo'!$B$18="Listo",ROW()-4&lt;='Prestamo'!$B$9),ROW()-4,"")</x:f>
      </x:c>
      <x:c r="B332" s="27" t="str">
        <x:f>IF(A332="","",A332*'Prestamo'!$B$10)</x:f>
      </x:c>
      <x:c r="C332" s="20" t="str">
        <x:f>IF(A332="","",H331)</x:f>
      </x:c>
      <x:c r="D332" s="20" t="str">
        <x:f>IF(A332="","",IF(A332='Prestamo'!$B$9,C332,MIN(ROUND(C332*100,0)-('Prestamo'!$B$9-A332),IF(AND('Prestamo'!$B$13="Pagos iguales",'Prestamo'!$B$8&gt;0),'Prestamo'!$B$22-ROUND(E332*100,0)-ROUND(F332*100,0),'Prestamo'!$B$23+IF(A332&lt;='Prestamo'!$B$24,1,0)))/100))</x:f>
      </x:c>
      <x:c r="E332" s="20" t="str">
        <x:f>IF(A332="","",ROUND(ROUND(C332*100,0)*ROUND('Prestamo'!$B$8*100,0)*'Prestamo'!$B$10/(10000*'Prestamo'!$B$11),0)/100)</x:f>
      </x:c>
      <x:c r="F332" s="20" t="str">
        <x:f>IF(A332="","",ROUND(ROUND(E332*100,0)*'Prestamo'!$B$12/100,0)/100)</x:f>
      </x:c>
      <x:c r="G332" s="28" t="str">
        <x:f>IF(A332="","",ROUND(SUM(D332:F332),2))</x:f>
      </x:c>
      <x:c r="H332" s="20" t="str">
        <x:f>IF(A332="","",ROUND(C332-D332,2))</x:f>
      </x:c>
    </x:row>
    <x:row r="333" ht="23" customHeight="1">
      <x:c r="A333" s="27" t="str">
        <x:f>IF(AND('Prestamo'!$B$18="Listo",ROW()-4&lt;='Prestamo'!$B$9),ROW()-4,"")</x:f>
      </x:c>
      <x:c r="B333" s="27" t="str">
        <x:f>IF(A333="","",A333*'Prestamo'!$B$10)</x:f>
      </x:c>
      <x:c r="C333" s="20" t="str">
        <x:f>IF(A333="","",H332)</x:f>
      </x:c>
      <x:c r="D333" s="20" t="str">
        <x:f>IF(A333="","",IF(A333='Prestamo'!$B$9,C333,MIN(ROUND(C333*100,0)-('Prestamo'!$B$9-A333),IF(AND('Prestamo'!$B$13="Pagos iguales",'Prestamo'!$B$8&gt;0),'Prestamo'!$B$22-ROUND(E333*100,0)-ROUND(F333*100,0),'Prestamo'!$B$23+IF(A333&lt;='Prestamo'!$B$24,1,0)))/100))</x:f>
      </x:c>
      <x:c r="E333" s="20" t="str">
        <x:f>IF(A333="","",ROUND(ROUND(C333*100,0)*ROUND('Prestamo'!$B$8*100,0)*'Prestamo'!$B$10/(10000*'Prestamo'!$B$11),0)/100)</x:f>
      </x:c>
      <x:c r="F333" s="20" t="str">
        <x:f>IF(A333="","",ROUND(ROUND(E333*100,0)*'Prestamo'!$B$12/100,0)/100)</x:f>
      </x:c>
      <x:c r="G333" s="28" t="str">
        <x:f>IF(A333="","",ROUND(SUM(D333:F333),2))</x:f>
      </x:c>
      <x:c r="H333" s="20" t="str">
        <x:f>IF(A333="","",ROUND(C333-D333,2))</x:f>
      </x:c>
    </x:row>
    <x:row r="334" ht="23" customHeight="1">
      <x:c r="A334" s="27" t="str">
        <x:f>IF(AND('Prestamo'!$B$18="Listo",ROW()-4&lt;='Prestamo'!$B$9),ROW()-4,"")</x:f>
      </x:c>
      <x:c r="B334" s="27" t="str">
        <x:f>IF(A334="","",A334*'Prestamo'!$B$10)</x:f>
      </x:c>
      <x:c r="C334" s="20" t="str">
        <x:f>IF(A334="","",H333)</x:f>
      </x:c>
      <x:c r="D334" s="20" t="str">
        <x:f>IF(A334="","",IF(A334='Prestamo'!$B$9,C334,MIN(ROUND(C334*100,0)-('Prestamo'!$B$9-A334),IF(AND('Prestamo'!$B$13="Pagos iguales",'Prestamo'!$B$8&gt;0),'Prestamo'!$B$22-ROUND(E334*100,0)-ROUND(F334*100,0),'Prestamo'!$B$23+IF(A334&lt;='Prestamo'!$B$24,1,0)))/100))</x:f>
      </x:c>
      <x:c r="E334" s="20" t="str">
        <x:f>IF(A334="","",ROUND(ROUND(C334*100,0)*ROUND('Prestamo'!$B$8*100,0)*'Prestamo'!$B$10/(10000*'Prestamo'!$B$11),0)/100)</x:f>
      </x:c>
      <x:c r="F334" s="20" t="str">
        <x:f>IF(A334="","",ROUND(ROUND(E334*100,0)*'Prestamo'!$B$12/100,0)/100)</x:f>
      </x:c>
      <x:c r="G334" s="28" t="str">
        <x:f>IF(A334="","",ROUND(SUM(D334:F334),2))</x:f>
      </x:c>
      <x:c r="H334" s="20" t="str">
        <x:f>IF(A334="","",ROUND(C334-D334,2))</x:f>
      </x:c>
    </x:row>
    <x:row r="335" ht="23" customHeight="1">
      <x:c r="A335" s="27" t="str">
        <x:f>IF(AND('Prestamo'!$B$18="Listo",ROW()-4&lt;='Prestamo'!$B$9),ROW()-4,"")</x:f>
      </x:c>
      <x:c r="B335" s="27" t="str">
        <x:f>IF(A335="","",A335*'Prestamo'!$B$10)</x:f>
      </x:c>
      <x:c r="C335" s="20" t="str">
        <x:f>IF(A335="","",H334)</x:f>
      </x:c>
      <x:c r="D335" s="20" t="str">
        <x:f>IF(A335="","",IF(A335='Prestamo'!$B$9,C335,MIN(ROUND(C335*100,0)-('Prestamo'!$B$9-A335),IF(AND('Prestamo'!$B$13="Pagos iguales",'Prestamo'!$B$8&gt;0),'Prestamo'!$B$22-ROUND(E335*100,0)-ROUND(F335*100,0),'Prestamo'!$B$23+IF(A335&lt;='Prestamo'!$B$24,1,0)))/100))</x:f>
      </x:c>
      <x:c r="E335" s="20" t="str">
        <x:f>IF(A335="","",ROUND(ROUND(C335*100,0)*ROUND('Prestamo'!$B$8*100,0)*'Prestamo'!$B$10/(10000*'Prestamo'!$B$11),0)/100)</x:f>
      </x:c>
      <x:c r="F335" s="20" t="str">
        <x:f>IF(A335="","",ROUND(ROUND(E335*100,0)*'Prestamo'!$B$12/100,0)/100)</x:f>
      </x:c>
      <x:c r="G335" s="28" t="str">
        <x:f>IF(A335="","",ROUND(SUM(D335:F335),2))</x:f>
      </x:c>
      <x:c r="H335" s="20" t="str">
        <x:f>IF(A335="","",ROUND(C335-D335,2))</x:f>
      </x:c>
    </x:row>
    <x:row r="336" ht="23" customHeight="1">
      <x:c r="A336" s="27" t="str">
        <x:f>IF(AND('Prestamo'!$B$18="Listo",ROW()-4&lt;='Prestamo'!$B$9),ROW()-4,"")</x:f>
      </x:c>
      <x:c r="B336" s="27" t="str">
        <x:f>IF(A336="","",A336*'Prestamo'!$B$10)</x:f>
      </x:c>
      <x:c r="C336" s="20" t="str">
        <x:f>IF(A336="","",H335)</x:f>
      </x:c>
      <x:c r="D336" s="20" t="str">
        <x:f>IF(A336="","",IF(A336='Prestamo'!$B$9,C336,MIN(ROUND(C336*100,0)-('Prestamo'!$B$9-A336),IF(AND('Prestamo'!$B$13="Pagos iguales",'Prestamo'!$B$8&gt;0),'Prestamo'!$B$22-ROUND(E336*100,0)-ROUND(F336*100,0),'Prestamo'!$B$23+IF(A336&lt;='Prestamo'!$B$24,1,0)))/100))</x:f>
      </x:c>
      <x:c r="E336" s="20" t="str">
        <x:f>IF(A336="","",ROUND(ROUND(C336*100,0)*ROUND('Prestamo'!$B$8*100,0)*'Prestamo'!$B$10/(10000*'Prestamo'!$B$11),0)/100)</x:f>
      </x:c>
      <x:c r="F336" s="20" t="str">
        <x:f>IF(A336="","",ROUND(ROUND(E336*100,0)*'Prestamo'!$B$12/100,0)/100)</x:f>
      </x:c>
      <x:c r="G336" s="28" t="str">
        <x:f>IF(A336="","",ROUND(SUM(D336:F336),2))</x:f>
      </x:c>
      <x:c r="H336" s="20" t="str">
        <x:f>IF(A336="","",ROUND(C336-D336,2))</x:f>
      </x:c>
    </x:row>
    <x:row r="337" ht="23" customHeight="1">
      <x:c r="A337" s="27" t="str">
        <x:f>IF(AND('Prestamo'!$B$18="Listo",ROW()-4&lt;='Prestamo'!$B$9),ROW()-4,"")</x:f>
      </x:c>
      <x:c r="B337" s="27" t="str">
        <x:f>IF(A337="","",A337*'Prestamo'!$B$10)</x:f>
      </x:c>
      <x:c r="C337" s="20" t="str">
        <x:f>IF(A337="","",H336)</x:f>
      </x:c>
      <x:c r="D337" s="20" t="str">
        <x:f>IF(A337="","",IF(A337='Prestamo'!$B$9,C337,MIN(ROUND(C337*100,0)-('Prestamo'!$B$9-A337),IF(AND('Prestamo'!$B$13="Pagos iguales",'Prestamo'!$B$8&gt;0),'Prestamo'!$B$22-ROUND(E337*100,0)-ROUND(F337*100,0),'Prestamo'!$B$23+IF(A337&lt;='Prestamo'!$B$24,1,0)))/100))</x:f>
      </x:c>
      <x:c r="E337" s="20" t="str">
        <x:f>IF(A337="","",ROUND(ROUND(C337*100,0)*ROUND('Prestamo'!$B$8*100,0)*'Prestamo'!$B$10/(10000*'Prestamo'!$B$11),0)/100)</x:f>
      </x:c>
      <x:c r="F337" s="20" t="str">
        <x:f>IF(A337="","",ROUND(ROUND(E337*100,0)*'Prestamo'!$B$12/100,0)/100)</x:f>
      </x:c>
      <x:c r="G337" s="28" t="str">
        <x:f>IF(A337="","",ROUND(SUM(D337:F337),2))</x:f>
      </x:c>
      <x:c r="H337" s="20" t="str">
        <x:f>IF(A337="","",ROUND(C337-D337,2))</x:f>
      </x:c>
    </x:row>
    <x:row r="338" ht="23" customHeight="1">
      <x:c r="A338" s="27" t="str">
        <x:f>IF(AND('Prestamo'!$B$18="Listo",ROW()-4&lt;='Prestamo'!$B$9),ROW()-4,"")</x:f>
      </x:c>
      <x:c r="B338" s="27" t="str">
        <x:f>IF(A338="","",A338*'Prestamo'!$B$10)</x:f>
      </x:c>
      <x:c r="C338" s="20" t="str">
        <x:f>IF(A338="","",H337)</x:f>
      </x:c>
      <x:c r="D338" s="20" t="str">
        <x:f>IF(A338="","",IF(A338='Prestamo'!$B$9,C338,MIN(ROUND(C338*100,0)-('Prestamo'!$B$9-A338),IF(AND('Prestamo'!$B$13="Pagos iguales",'Prestamo'!$B$8&gt;0),'Prestamo'!$B$22-ROUND(E338*100,0)-ROUND(F338*100,0),'Prestamo'!$B$23+IF(A338&lt;='Prestamo'!$B$24,1,0)))/100))</x:f>
      </x:c>
      <x:c r="E338" s="20" t="str">
        <x:f>IF(A338="","",ROUND(ROUND(C338*100,0)*ROUND('Prestamo'!$B$8*100,0)*'Prestamo'!$B$10/(10000*'Prestamo'!$B$11),0)/100)</x:f>
      </x:c>
      <x:c r="F338" s="20" t="str">
        <x:f>IF(A338="","",ROUND(ROUND(E338*100,0)*'Prestamo'!$B$12/100,0)/100)</x:f>
      </x:c>
      <x:c r="G338" s="28" t="str">
        <x:f>IF(A338="","",ROUND(SUM(D338:F338),2))</x:f>
      </x:c>
      <x:c r="H338" s="20" t="str">
        <x:f>IF(A338="","",ROUND(C338-D338,2))</x:f>
      </x:c>
    </x:row>
    <x:row r="339" ht="23" customHeight="1">
      <x:c r="A339" s="27" t="str">
        <x:f>IF(AND('Prestamo'!$B$18="Listo",ROW()-4&lt;='Prestamo'!$B$9),ROW()-4,"")</x:f>
      </x:c>
      <x:c r="B339" s="27" t="str">
        <x:f>IF(A339="","",A339*'Prestamo'!$B$10)</x:f>
      </x:c>
      <x:c r="C339" s="20" t="str">
        <x:f>IF(A339="","",H338)</x:f>
      </x:c>
      <x:c r="D339" s="20" t="str">
        <x:f>IF(A339="","",IF(A339='Prestamo'!$B$9,C339,MIN(ROUND(C339*100,0)-('Prestamo'!$B$9-A339),IF(AND('Prestamo'!$B$13="Pagos iguales",'Prestamo'!$B$8&gt;0),'Prestamo'!$B$22-ROUND(E339*100,0)-ROUND(F339*100,0),'Prestamo'!$B$23+IF(A339&lt;='Prestamo'!$B$24,1,0)))/100))</x:f>
      </x:c>
      <x:c r="E339" s="20" t="str">
        <x:f>IF(A339="","",ROUND(ROUND(C339*100,0)*ROUND('Prestamo'!$B$8*100,0)*'Prestamo'!$B$10/(10000*'Prestamo'!$B$11),0)/100)</x:f>
      </x:c>
      <x:c r="F339" s="20" t="str">
        <x:f>IF(A339="","",ROUND(ROUND(E339*100,0)*'Prestamo'!$B$12/100,0)/100)</x:f>
      </x:c>
      <x:c r="G339" s="28" t="str">
        <x:f>IF(A339="","",ROUND(SUM(D339:F339),2))</x:f>
      </x:c>
      <x:c r="H339" s="20" t="str">
        <x:f>IF(A339="","",ROUND(C339-D339,2))</x:f>
      </x:c>
    </x:row>
    <x:row r="340" ht="23" customHeight="1">
      <x:c r="A340" s="27" t="str">
        <x:f>IF(AND('Prestamo'!$B$18="Listo",ROW()-4&lt;='Prestamo'!$B$9),ROW()-4,"")</x:f>
      </x:c>
      <x:c r="B340" s="27" t="str">
        <x:f>IF(A340="","",A340*'Prestamo'!$B$10)</x:f>
      </x:c>
      <x:c r="C340" s="20" t="str">
        <x:f>IF(A340="","",H339)</x:f>
      </x:c>
      <x:c r="D340" s="20" t="str">
        <x:f>IF(A340="","",IF(A340='Prestamo'!$B$9,C340,MIN(ROUND(C340*100,0)-('Prestamo'!$B$9-A340),IF(AND('Prestamo'!$B$13="Pagos iguales",'Prestamo'!$B$8&gt;0),'Prestamo'!$B$22-ROUND(E340*100,0)-ROUND(F340*100,0),'Prestamo'!$B$23+IF(A340&lt;='Prestamo'!$B$24,1,0)))/100))</x:f>
      </x:c>
      <x:c r="E340" s="20" t="str">
        <x:f>IF(A340="","",ROUND(ROUND(C340*100,0)*ROUND('Prestamo'!$B$8*100,0)*'Prestamo'!$B$10/(10000*'Prestamo'!$B$11),0)/100)</x:f>
      </x:c>
      <x:c r="F340" s="20" t="str">
        <x:f>IF(A340="","",ROUND(ROUND(E340*100,0)*'Prestamo'!$B$12/100,0)/100)</x:f>
      </x:c>
      <x:c r="G340" s="28" t="str">
        <x:f>IF(A340="","",ROUND(SUM(D340:F340),2))</x:f>
      </x:c>
      <x:c r="H340" s="20" t="str">
        <x:f>IF(A340="","",ROUND(C340-D340,2))</x:f>
      </x:c>
    </x:row>
    <x:row r="341" ht="23" customHeight="1">
      <x:c r="A341" s="27" t="str">
        <x:f>IF(AND('Prestamo'!$B$18="Listo",ROW()-4&lt;='Prestamo'!$B$9),ROW()-4,"")</x:f>
      </x:c>
      <x:c r="B341" s="27" t="str">
        <x:f>IF(A341="","",A341*'Prestamo'!$B$10)</x:f>
      </x:c>
      <x:c r="C341" s="20" t="str">
        <x:f>IF(A341="","",H340)</x:f>
      </x:c>
      <x:c r="D341" s="20" t="str">
        <x:f>IF(A341="","",IF(A341='Prestamo'!$B$9,C341,MIN(ROUND(C341*100,0)-('Prestamo'!$B$9-A341),IF(AND('Prestamo'!$B$13="Pagos iguales",'Prestamo'!$B$8&gt;0),'Prestamo'!$B$22-ROUND(E341*100,0)-ROUND(F341*100,0),'Prestamo'!$B$23+IF(A341&lt;='Prestamo'!$B$24,1,0)))/100))</x:f>
      </x:c>
      <x:c r="E341" s="20" t="str">
        <x:f>IF(A341="","",ROUND(ROUND(C341*100,0)*ROUND('Prestamo'!$B$8*100,0)*'Prestamo'!$B$10/(10000*'Prestamo'!$B$11),0)/100)</x:f>
      </x:c>
      <x:c r="F341" s="20" t="str">
        <x:f>IF(A341="","",ROUND(ROUND(E341*100,0)*'Prestamo'!$B$12/100,0)/100)</x:f>
      </x:c>
      <x:c r="G341" s="28" t="str">
        <x:f>IF(A341="","",ROUND(SUM(D341:F341),2))</x:f>
      </x:c>
      <x:c r="H341" s="20" t="str">
        <x:f>IF(A341="","",ROUND(C341-D341,2))</x:f>
      </x:c>
    </x:row>
    <x:row r="342" ht="23" customHeight="1">
      <x:c r="A342" s="27" t="str">
        <x:f>IF(AND('Prestamo'!$B$18="Listo",ROW()-4&lt;='Prestamo'!$B$9),ROW()-4,"")</x:f>
      </x:c>
      <x:c r="B342" s="27" t="str">
        <x:f>IF(A342="","",A342*'Prestamo'!$B$10)</x:f>
      </x:c>
      <x:c r="C342" s="20" t="str">
        <x:f>IF(A342="","",H341)</x:f>
      </x:c>
      <x:c r="D342" s="20" t="str">
        <x:f>IF(A342="","",IF(A342='Prestamo'!$B$9,C342,MIN(ROUND(C342*100,0)-('Prestamo'!$B$9-A342),IF(AND('Prestamo'!$B$13="Pagos iguales",'Prestamo'!$B$8&gt;0),'Prestamo'!$B$22-ROUND(E342*100,0)-ROUND(F342*100,0),'Prestamo'!$B$23+IF(A342&lt;='Prestamo'!$B$24,1,0)))/100))</x:f>
      </x:c>
      <x:c r="E342" s="20" t="str">
        <x:f>IF(A342="","",ROUND(ROUND(C342*100,0)*ROUND('Prestamo'!$B$8*100,0)*'Prestamo'!$B$10/(10000*'Prestamo'!$B$11),0)/100)</x:f>
      </x:c>
      <x:c r="F342" s="20" t="str">
        <x:f>IF(A342="","",ROUND(ROUND(E342*100,0)*'Prestamo'!$B$12/100,0)/100)</x:f>
      </x:c>
      <x:c r="G342" s="28" t="str">
        <x:f>IF(A342="","",ROUND(SUM(D342:F342),2))</x:f>
      </x:c>
      <x:c r="H342" s="20" t="str">
        <x:f>IF(A342="","",ROUND(C342-D342,2))</x:f>
      </x:c>
    </x:row>
    <x:row r="343" ht="23" customHeight="1">
      <x:c r="A343" s="27" t="str">
        <x:f>IF(AND('Prestamo'!$B$18="Listo",ROW()-4&lt;='Prestamo'!$B$9),ROW()-4,"")</x:f>
      </x:c>
      <x:c r="B343" s="27" t="str">
        <x:f>IF(A343="","",A343*'Prestamo'!$B$10)</x:f>
      </x:c>
      <x:c r="C343" s="20" t="str">
        <x:f>IF(A343="","",H342)</x:f>
      </x:c>
      <x:c r="D343" s="20" t="str">
        <x:f>IF(A343="","",IF(A343='Prestamo'!$B$9,C343,MIN(ROUND(C343*100,0)-('Prestamo'!$B$9-A343),IF(AND('Prestamo'!$B$13="Pagos iguales",'Prestamo'!$B$8&gt;0),'Prestamo'!$B$22-ROUND(E343*100,0)-ROUND(F343*100,0),'Prestamo'!$B$23+IF(A343&lt;='Prestamo'!$B$24,1,0)))/100))</x:f>
      </x:c>
      <x:c r="E343" s="20" t="str">
        <x:f>IF(A343="","",ROUND(ROUND(C343*100,0)*ROUND('Prestamo'!$B$8*100,0)*'Prestamo'!$B$10/(10000*'Prestamo'!$B$11),0)/100)</x:f>
      </x:c>
      <x:c r="F343" s="20" t="str">
        <x:f>IF(A343="","",ROUND(ROUND(E343*100,0)*'Prestamo'!$B$12/100,0)/100)</x:f>
      </x:c>
      <x:c r="G343" s="28" t="str">
        <x:f>IF(A343="","",ROUND(SUM(D343:F343),2))</x:f>
      </x:c>
      <x:c r="H343" s="20" t="str">
        <x:f>IF(A343="","",ROUND(C343-D343,2))</x:f>
      </x:c>
    </x:row>
    <x:row r="344" ht="23" customHeight="1">
      <x:c r="A344" s="27" t="str">
        <x:f>IF(AND('Prestamo'!$B$18="Listo",ROW()-4&lt;='Prestamo'!$B$9),ROW()-4,"")</x:f>
      </x:c>
      <x:c r="B344" s="27" t="str">
        <x:f>IF(A344="","",A344*'Prestamo'!$B$10)</x:f>
      </x:c>
      <x:c r="C344" s="20" t="str">
        <x:f>IF(A344="","",H343)</x:f>
      </x:c>
      <x:c r="D344" s="20" t="str">
        <x:f>IF(A344="","",IF(A344='Prestamo'!$B$9,C344,MIN(ROUND(C344*100,0)-('Prestamo'!$B$9-A344),IF(AND('Prestamo'!$B$13="Pagos iguales",'Prestamo'!$B$8&gt;0),'Prestamo'!$B$22-ROUND(E344*100,0)-ROUND(F344*100,0),'Prestamo'!$B$23+IF(A344&lt;='Prestamo'!$B$24,1,0)))/100))</x:f>
      </x:c>
      <x:c r="E344" s="20" t="str">
        <x:f>IF(A344="","",ROUND(ROUND(C344*100,0)*ROUND('Prestamo'!$B$8*100,0)*'Prestamo'!$B$10/(10000*'Prestamo'!$B$11),0)/100)</x:f>
      </x:c>
      <x:c r="F344" s="20" t="str">
        <x:f>IF(A344="","",ROUND(ROUND(E344*100,0)*'Prestamo'!$B$12/100,0)/100)</x:f>
      </x:c>
      <x:c r="G344" s="28" t="str">
        <x:f>IF(A344="","",ROUND(SUM(D344:F344),2))</x:f>
      </x:c>
      <x:c r="H344" s="20" t="str">
        <x:f>IF(A344="","",ROUND(C344-D344,2))</x:f>
      </x:c>
    </x:row>
    <x:row r="345" ht="23" customHeight="1">
      <x:c r="A345" s="27" t="str">
        <x:f>IF(AND('Prestamo'!$B$18="Listo",ROW()-4&lt;='Prestamo'!$B$9),ROW()-4,"")</x:f>
      </x:c>
      <x:c r="B345" s="27" t="str">
        <x:f>IF(A345="","",A345*'Prestamo'!$B$10)</x:f>
      </x:c>
      <x:c r="C345" s="20" t="str">
        <x:f>IF(A345="","",H344)</x:f>
      </x:c>
      <x:c r="D345" s="20" t="str">
        <x:f>IF(A345="","",IF(A345='Prestamo'!$B$9,C345,MIN(ROUND(C345*100,0)-('Prestamo'!$B$9-A345),IF(AND('Prestamo'!$B$13="Pagos iguales",'Prestamo'!$B$8&gt;0),'Prestamo'!$B$22-ROUND(E345*100,0)-ROUND(F345*100,0),'Prestamo'!$B$23+IF(A345&lt;='Prestamo'!$B$24,1,0)))/100))</x:f>
      </x:c>
      <x:c r="E345" s="20" t="str">
        <x:f>IF(A345="","",ROUND(ROUND(C345*100,0)*ROUND('Prestamo'!$B$8*100,0)*'Prestamo'!$B$10/(10000*'Prestamo'!$B$11),0)/100)</x:f>
      </x:c>
      <x:c r="F345" s="20" t="str">
        <x:f>IF(A345="","",ROUND(ROUND(E345*100,0)*'Prestamo'!$B$12/100,0)/100)</x:f>
      </x:c>
      <x:c r="G345" s="28" t="str">
        <x:f>IF(A345="","",ROUND(SUM(D345:F345),2))</x:f>
      </x:c>
      <x:c r="H345" s="20" t="str">
        <x:f>IF(A345="","",ROUND(C345-D345,2))</x:f>
      </x:c>
    </x:row>
    <x:row r="346" ht="23" customHeight="1">
      <x:c r="A346" s="27" t="str">
        <x:f>IF(AND('Prestamo'!$B$18="Listo",ROW()-4&lt;='Prestamo'!$B$9),ROW()-4,"")</x:f>
      </x:c>
      <x:c r="B346" s="27" t="str">
        <x:f>IF(A346="","",A346*'Prestamo'!$B$10)</x:f>
      </x:c>
      <x:c r="C346" s="20" t="str">
        <x:f>IF(A346="","",H345)</x:f>
      </x:c>
      <x:c r="D346" s="20" t="str">
        <x:f>IF(A346="","",IF(A346='Prestamo'!$B$9,C346,MIN(ROUND(C346*100,0)-('Prestamo'!$B$9-A346),IF(AND('Prestamo'!$B$13="Pagos iguales",'Prestamo'!$B$8&gt;0),'Prestamo'!$B$22-ROUND(E346*100,0)-ROUND(F346*100,0),'Prestamo'!$B$23+IF(A346&lt;='Prestamo'!$B$24,1,0)))/100))</x:f>
      </x:c>
      <x:c r="E346" s="20" t="str">
        <x:f>IF(A346="","",ROUND(ROUND(C346*100,0)*ROUND('Prestamo'!$B$8*100,0)*'Prestamo'!$B$10/(10000*'Prestamo'!$B$11),0)/100)</x:f>
      </x:c>
      <x:c r="F346" s="20" t="str">
        <x:f>IF(A346="","",ROUND(ROUND(E346*100,0)*'Prestamo'!$B$12/100,0)/100)</x:f>
      </x:c>
      <x:c r="G346" s="28" t="str">
        <x:f>IF(A346="","",ROUND(SUM(D346:F346),2))</x:f>
      </x:c>
      <x:c r="H346" s="20" t="str">
        <x:f>IF(A346="","",ROUND(C346-D346,2))</x:f>
      </x:c>
    </x:row>
    <x:row r="347" ht="23" customHeight="1">
      <x:c r="A347" s="27" t="str">
        <x:f>IF(AND('Prestamo'!$B$18="Listo",ROW()-4&lt;='Prestamo'!$B$9),ROW()-4,"")</x:f>
      </x:c>
      <x:c r="B347" s="27" t="str">
        <x:f>IF(A347="","",A347*'Prestamo'!$B$10)</x:f>
      </x:c>
      <x:c r="C347" s="20" t="str">
        <x:f>IF(A347="","",H346)</x:f>
      </x:c>
      <x:c r="D347" s="20" t="str">
        <x:f>IF(A347="","",IF(A347='Prestamo'!$B$9,C347,MIN(ROUND(C347*100,0)-('Prestamo'!$B$9-A347),IF(AND('Prestamo'!$B$13="Pagos iguales",'Prestamo'!$B$8&gt;0),'Prestamo'!$B$22-ROUND(E347*100,0)-ROUND(F347*100,0),'Prestamo'!$B$23+IF(A347&lt;='Prestamo'!$B$24,1,0)))/100))</x:f>
      </x:c>
      <x:c r="E347" s="20" t="str">
        <x:f>IF(A347="","",ROUND(ROUND(C347*100,0)*ROUND('Prestamo'!$B$8*100,0)*'Prestamo'!$B$10/(10000*'Prestamo'!$B$11),0)/100)</x:f>
      </x:c>
      <x:c r="F347" s="20" t="str">
        <x:f>IF(A347="","",ROUND(ROUND(E347*100,0)*'Prestamo'!$B$12/100,0)/100)</x:f>
      </x:c>
      <x:c r="G347" s="28" t="str">
        <x:f>IF(A347="","",ROUND(SUM(D347:F347),2))</x:f>
      </x:c>
      <x:c r="H347" s="20" t="str">
        <x:f>IF(A347="","",ROUND(C347-D347,2))</x:f>
      </x:c>
    </x:row>
    <x:row r="348" ht="23" customHeight="1">
      <x:c r="A348" s="27" t="str">
        <x:f>IF(AND('Prestamo'!$B$18="Listo",ROW()-4&lt;='Prestamo'!$B$9),ROW()-4,"")</x:f>
      </x:c>
      <x:c r="B348" s="27" t="str">
        <x:f>IF(A348="","",A348*'Prestamo'!$B$10)</x:f>
      </x:c>
      <x:c r="C348" s="20" t="str">
        <x:f>IF(A348="","",H347)</x:f>
      </x:c>
      <x:c r="D348" s="20" t="str">
        <x:f>IF(A348="","",IF(A348='Prestamo'!$B$9,C348,MIN(ROUND(C348*100,0)-('Prestamo'!$B$9-A348),IF(AND('Prestamo'!$B$13="Pagos iguales",'Prestamo'!$B$8&gt;0),'Prestamo'!$B$22-ROUND(E348*100,0)-ROUND(F348*100,0),'Prestamo'!$B$23+IF(A348&lt;='Prestamo'!$B$24,1,0)))/100))</x:f>
      </x:c>
      <x:c r="E348" s="20" t="str">
        <x:f>IF(A348="","",ROUND(ROUND(C348*100,0)*ROUND('Prestamo'!$B$8*100,0)*'Prestamo'!$B$10/(10000*'Prestamo'!$B$11),0)/100)</x:f>
      </x:c>
      <x:c r="F348" s="20" t="str">
        <x:f>IF(A348="","",ROUND(ROUND(E348*100,0)*'Prestamo'!$B$12/100,0)/100)</x:f>
      </x:c>
      <x:c r="G348" s="28" t="str">
        <x:f>IF(A348="","",ROUND(SUM(D348:F348),2))</x:f>
      </x:c>
      <x:c r="H348" s="20" t="str">
        <x:f>IF(A348="","",ROUND(C348-D348,2))</x:f>
      </x:c>
    </x:row>
    <x:row r="349" ht="23" customHeight="1">
      <x:c r="A349" s="27" t="str">
        <x:f>IF(AND('Prestamo'!$B$18="Listo",ROW()-4&lt;='Prestamo'!$B$9),ROW()-4,"")</x:f>
      </x:c>
      <x:c r="B349" s="27" t="str">
        <x:f>IF(A349="","",A349*'Prestamo'!$B$10)</x:f>
      </x:c>
      <x:c r="C349" s="20" t="str">
        <x:f>IF(A349="","",H348)</x:f>
      </x:c>
      <x:c r="D349" s="20" t="str">
        <x:f>IF(A349="","",IF(A349='Prestamo'!$B$9,C349,MIN(ROUND(C349*100,0)-('Prestamo'!$B$9-A349),IF(AND('Prestamo'!$B$13="Pagos iguales",'Prestamo'!$B$8&gt;0),'Prestamo'!$B$22-ROUND(E349*100,0)-ROUND(F349*100,0),'Prestamo'!$B$23+IF(A349&lt;='Prestamo'!$B$24,1,0)))/100))</x:f>
      </x:c>
      <x:c r="E349" s="20" t="str">
        <x:f>IF(A349="","",ROUND(ROUND(C349*100,0)*ROUND('Prestamo'!$B$8*100,0)*'Prestamo'!$B$10/(10000*'Prestamo'!$B$11),0)/100)</x:f>
      </x:c>
      <x:c r="F349" s="20" t="str">
        <x:f>IF(A349="","",ROUND(ROUND(E349*100,0)*'Prestamo'!$B$12/100,0)/100)</x:f>
      </x:c>
      <x:c r="G349" s="28" t="str">
        <x:f>IF(A349="","",ROUND(SUM(D349:F349),2))</x:f>
      </x:c>
      <x:c r="H349" s="20" t="str">
        <x:f>IF(A349="","",ROUND(C349-D349,2))</x:f>
      </x:c>
    </x:row>
    <x:row r="350" ht="23" customHeight="1">
      <x:c r="A350" s="27" t="str">
        <x:f>IF(AND('Prestamo'!$B$18="Listo",ROW()-4&lt;='Prestamo'!$B$9),ROW()-4,"")</x:f>
      </x:c>
      <x:c r="B350" s="27" t="str">
        <x:f>IF(A350="","",A350*'Prestamo'!$B$10)</x:f>
      </x:c>
      <x:c r="C350" s="20" t="str">
        <x:f>IF(A350="","",H349)</x:f>
      </x:c>
      <x:c r="D350" s="20" t="str">
        <x:f>IF(A350="","",IF(A350='Prestamo'!$B$9,C350,MIN(ROUND(C350*100,0)-('Prestamo'!$B$9-A350),IF(AND('Prestamo'!$B$13="Pagos iguales",'Prestamo'!$B$8&gt;0),'Prestamo'!$B$22-ROUND(E350*100,0)-ROUND(F350*100,0),'Prestamo'!$B$23+IF(A350&lt;='Prestamo'!$B$24,1,0)))/100))</x:f>
      </x:c>
      <x:c r="E350" s="20" t="str">
        <x:f>IF(A350="","",ROUND(ROUND(C350*100,0)*ROUND('Prestamo'!$B$8*100,0)*'Prestamo'!$B$10/(10000*'Prestamo'!$B$11),0)/100)</x:f>
      </x:c>
      <x:c r="F350" s="20" t="str">
        <x:f>IF(A350="","",ROUND(ROUND(E350*100,0)*'Prestamo'!$B$12/100,0)/100)</x:f>
      </x:c>
      <x:c r="G350" s="28" t="str">
        <x:f>IF(A350="","",ROUND(SUM(D350:F350),2))</x:f>
      </x:c>
      <x:c r="H350" s="20" t="str">
        <x:f>IF(A350="","",ROUND(C350-D350,2))</x:f>
      </x:c>
    </x:row>
    <x:row r="351" ht="23" customHeight="1">
      <x:c r="A351" s="27" t="str">
        <x:f>IF(AND('Prestamo'!$B$18="Listo",ROW()-4&lt;='Prestamo'!$B$9),ROW()-4,"")</x:f>
      </x:c>
      <x:c r="B351" s="27" t="str">
        <x:f>IF(A351="","",A351*'Prestamo'!$B$10)</x:f>
      </x:c>
      <x:c r="C351" s="20" t="str">
        <x:f>IF(A351="","",H350)</x:f>
      </x:c>
      <x:c r="D351" s="20" t="str">
        <x:f>IF(A351="","",IF(A351='Prestamo'!$B$9,C351,MIN(ROUND(C351*100,0)-('Prestamo'!$B$9-A351),IF(AND('Prestamo'!$B$13="Pagos iguales",'Prestamo'!$B$8&gt;0),'Prestamo'!$B$22-ROUND(E351*100,0)-ROUND(F351*100,0),'Prestamo'!$B$23+IF(A351&lt;='Prestamo'!$B$24,1,0)))/100))</x:f>
      </x:c>
      <x:c r="E351" s="20" t="str">
        <x:f>IF(A351="","",ROUND(ROUND(C351*100,0)*ROUND('Prestamo'!$B$8*100,0)*'Prestamo'!$B$10/(10000*'Prestamo'!$B$11),0)/100)</x:f>
      </x:c>
      <x:c r="F351" s="20" t="str">
        <x:f>IF(A351="","",ROUND(ROUND(E351*100,0)*'Prestamo'!$B$12/100,0)/100)</x:f>
      </x:c>
      <x:c r="G351" s="28" t="str">
        <x:f>IF(A351="","",ROUND(SUM(D351:F351),2))</x:f>
      </x:c>
      <x:c r="H351" s="20" t="str">
        <x:f>IF(A351="","",ROUND(C351-D351,2))</x:f>
      </x:c>
    </x:row>
    <x:row r="352" ht="23" customHeight="1">
      <x:c r="A352" s="27" t="str">
        <x:f>IF(AND('Prestamo'!$B$18="Listo",ROW()-4&lt;='Prestamo'!$B$9),ROW()-4,"")</x:f>
      </x:c>
      <x:c r="B352" s="27" t="str">
        <x:f>IF(A352="","",A352*'Prestamo'!$B$10)</x:f>
      </x:c>
      <x:c r="C352" s="20" t="str">
        <x:f>IF(A352="","",H351)</x:f>
      </x:c>
      <x:c r="D352" s="20" t="str">
        <x:f>IF(A352="","",IF(A352='Prestamo'!$B$9,C352,MIN(ROUND(C352*100,0)-('Prestamo'!$B$9-A352),IF(AND('Prestamo'!$B$13="Pagos iguales",'Prestamo'!$B$8&gt;0),'Prestamo'!$B$22-ROUND(E352*100,0)-ROUND(F352*100,0),'Prestamo'!$B$23+IF(A352&lt;='Prestamo'!$B$24,1,0)))/100))</x:f>
      </x:c>
      <x:c r="E352" s="20" t="str">
        <x:f>IF(A352="","",ROUND(ROUND(C352*100,0)*ROUND('Prestamo'!$B$8*100,0)*'Prestamo'!$B$10/(10000*'Prestamo'!$B$11),0)/100)</x:f>
      </x:c>
      <x:c r="F352" s="20" t="str">
        <x:f>IF(A352="","",ROUND(ROUND(E352*100,0)*'Prestamo'!$B$12/100,0)/100)</x:f>
      </x:c>
      <x:c r="G352" s="28" t="str">
        <x:f>IF(A352="","",ROUND(SUM(D352:F352),2))</x:f>
      </x:c>
      <x:c r="H352" s="20" t="str">
        <x:f>IF(A352="","",ROUND(C352-D352,2))</x:f>
      </x:c>
    </x:row>
    <x:row r="353" ht="23" customHeight="1">
      <x:c r="A353" s="27" t="str">
        <x:f>IF(AND('Prestamo'!$B$18="Listo",ROW()-4&lt;='Prestamo'!$B$9),ROW()-4,"")</x:f>
      </x:c>
      <x:c r="B353" s="27" t="str">
        <x:f>IF(A353="","",A353*'Prestamo'!$B$10)</x:f>
      </x:c>
      <x:c r="C353" s="20" t="str">
        <x:f>IF(A353="","",H352)</x:f>
      </x:c>
      <x:c r="D353" s="20" t="str">
        <x:f>IF(A353="","",IF(A353='Prestamo'!$B$9,C353,MIN(ROUND(C353*100,0)-('Prestamo'!$B$9-A353),IF(AND('Prestamo'!$B$13="Pagos iguales",'Prestamo'!$B$8&gt;0),'Prestamo'!$B$22-ROUND(E353*100,0)-ROUND(F353*100,0),'Prestamo'!$B$23+IF(A353&lt;='Prestamo'!$B$24,1,0)))/100))</x:f>
      </x:c>
      <x:c r="E353" s="20" t="str">
        <x:f>IF(A353="","",ROUND(ROUND(C353*100,0)*ROUND('Prestamo'!$B$8*100,0)*'Prestamo'!$B$10/(10000*'Prestamo'!$B$11),0)/100)</x:f>
      </x:c>
      <x:c r="F353" s="20" t="str">
        <x:f>IF(A353="","",ROUND(ROUND(E353*100,0)*'Prestamo'!$B$12/100,0)/100)</x:f>
      </x:c>
      <x:c r="G353" s="28" t="str">
        <x:f>IF(A353="","",ROUND(SUM(D353:F353),2))</x:f>
      </x:c>
      <x:c r="H353" s="20" t="str">
        <x:f>IF(A353="","",ROUND(C353-D353,2))</x:f>
      </x:c>
    </x:row>
    <x:row r="354" ht="23" customHeight="1">
      <x:c r="A354" s="27" t="str">
        <x:f>IF(AND('Prestamo'!$B$18="Listo",ROW()-4&lt;='Prestamo'!$B$9),ROW()-4,"")</x:f>
      </x:c>
      <x:c r="B354" s="27" t="str">
        <x:f>IF(A354="","",A354*'Prestamo'!$B$10)</x:f>
      </x:c>
      <x:c r="C354" s="20" t="str">
        <x:f>IF(A354="","",H353)</x:f>
      </x:c>
      <x:c r="D354" s="20" t="str">
        <x:f>IF(A354="","",IF(A354='Prestamo'!$B$9,C354,MIN(ROUND(C354*100,0)-('Prestamo'!$B$9-A354),IF(AND('Prestamo'!$B$13="Pagos iguales",'Prestamo'!$B$8&gt;0),'Prestamo'!$B$22-ROUND(E354*100,0)-ROUND(F354*100,0),'Prestamo'!$B$23+IF(A354&lt;='Prestamo'!$B$24,1,0)))/100))</x:f>
      </x:c>
      <x:c r="E354" s="20" t="str">
        <x:f>IF(A354="","",ROUND(ROUND(C354*100,0)*ROUND('Prestamo'!$B$8*100,0)*'Prestamo'!$B$10/(10000*'Prestamo'!$B$11),0)/100)</x:f>
      </x:c>
      <x:c r="F354" s="20" t="str">
        <x:f>IF(A354="","",ROUND(ROUND(E354*100,0)*'Prestamo'!$B$12/100,0)/100)</x:f>
      </x:c>
      <x:c r="G354" s="28" t="str">
        <x:f>IF(A354="","",ROUND(SUM(D354:F354),2))</x:f>
      </x:c>
      <x:c r="H354" s="20" t="str">
        <x:f>IF(A354="","",ROUND(C354-D354,2))</x:f>
      </x:c>
    </x:row>
    <x:row r="355" ht="23" customHeight="1">
      <x:c r="A355" s="27" t="str">
        <x:f>IF(AND('Prestamo'!$B$18="Listo",ROW()-4&lt;='Prestamo'!$B$9),ROW()-4,"")</x:f>
      </x:c>
      <x:c r="B355" s="27" t="str">
        <x:f>IF(A355="","",A355*'Prestamo'!$B$10)</x:f>
      </x:c>
      <x:c r="C355" s="20" t="str">
        <x:f>IF(A355="","",H354)</x:f>
      </x:c>
      <x:c r="D355" s="20" t="str">
        <x:f>IF(A355="","",IF(A355='Prestamo'!$B$9,C355,MIN(ROUND(C355*100,0)-('Prestamo'!$B$9-A355),IF(AND('Prestamo'!$B$13="Pagos iguales",'Prestamo'!$B$8&gt;0),'Prestamo'!$B$22-ROUND(E355*100,0)-ROUND(F355*100,0),'Prestamo'!$B$23+IF(A355&lt;='Prestamo'!$B$24,1,0)))/100))</x:f>
      </x:c>
      <x:c r="E355" s="20" t="str">
        <x:f>IF(A355="","",ROUND(ROUND(C355*100,0)*ROUND('Prestamo'!$B$8*100,0)*'Prestamo'!$B$10/(10000*'Prestamo'!$B$11),0)/100)</x:f>
      </x:c>
      <x:c r="F355" s="20" t="str">
        <x:f>IF(A355="","",ROUND(ROUND(E355*100,0)*'Prestamo'!$B$12/100,0)/100)</x:f>
      </x:c>
      <x:c r="G355" s="28" t="str">
        <x:f>IF(A355="","",ROUND(SUM(D355:F355),2))</x:f>
      </x:c>
      <x:c r="H355" s="20" t="str">
        <x:f>IF(A355="","",ROUND(C355-D355,2))</x:f>
      </x:c>
    </x:row>
    <x:row r="356" ht="23" customHeight="1">
      <x:c r="A356" s="27" t="str">
        <x:f>IF(AND('Prestamo'!$B$18="Listo",ROW()-4&lt;='Prestamo'!$B$9),ROW()-4,"")</x:f>
      </x:c>
      <x:c r="B356" s="27" t="str">
        <x:f>IF(A356="","",A356*'Prestamo'!$B$10)</x:f>
      </x:c>
      <x:c r="C356" s="20" t="str">
        <x:f>IF(A356="","",H355)</x:f>
      </x:c>
      <x:c r="D356" s="20" t="str">
        <x:f>IF(A356="","",IF(A356='Prestamo'!$B$9,C356,MIN(ROUND(C356*100,0)-('Prestamo'!$B$9-A356),IF(AND('Prestamo'!$B$13="Pagos iguales",'Prestamo'!$B$8&gt;0),'Prestamo'!$B$22-ROUND(E356*100,0)-ROUND(F356*100,0),'Prestamo'!$B$23+IF(A356&lt;='Prestamo'!$B$24,1,0)))/100))</x:f>
      </x:c>
      <x:c r="E356" s="20" t="str">
        <x:f>IF(A356="","",ROUND(ROUND(C356*100,0)*ROUND('Prestamo'!$B$8*100,0)*'Prestamo'!$B$10/(10000*'Prestamo'!$B$11),0)/100)</x:f>
      </x:c>
      <x:c r="F356" s="20" t="str">
        <x:f>IF(A356="","",ROUND(ROUND(E356*100,0)*'Prestamo'!$B$12/100,0)/100)</x:f>
      </x:c>
      <x:c r="G356" s="28" t="str">
        <x:f>IF(A356="","",ROUND(SUM(D356:F356),2))</x:f>
      </x:c>
      <x:c r="H356" s="20" t="str">
        <x:f>IF(A356="","",ROUND(C356-D356,2))</x:f>
      </x:c>
    </x:row>
    <x:row r="357" ht="23" customHeight="1">
      <x:c r="A357" s="27" t="str">
        <x:f>IF(AND('Prestamo'!$B$18="Listo",ROW()-4&lt;='Prestamo'!$B$9),ROW()-4,"")</x:f>
      </x:c>
      <x:c r="B357" s="27" t="str">
        <x:f>IF(A357="","",A357*'Prestamo'!$B$10)</x:f>
      </x:c>
      <x:c r="C357" s="20" t="str">
        <x:f>IF(A357="","",H356)</x:f>
      </x:c>
      <x:c r="D357" s="20" t="str">
        <x:f>IF(A357="","",IF(A357='Prestamo'!$B$9,C357,MIN(ROUND(C357*100,0)-('Prestamo'!$B$9-A357),IF(AND('Prestamo'!$B$13="Pagos iguales",'Prestamo'!$B$8&gt;0),'Prestamo'!$B$22-ROUND(E357*100,0)-ROUND(F357*100,0),'Prestamo'!$B$23+IF(A357&lt;='Prestamo'!$B$24,1,0)))/100))</x:f>
      </x:c>
      <x:c r="E357" s="20" t="str">
        <x:f>IF(A357="","",ROUND(ROUND(C357*100,0)*ROUND('Prestamo'!$B$8*100,0)*'Prestamo'!$B$10/(10000*'Prestamo'!$B$11),0)/100)</x:f>
      </x:c>
      <x:c r="F357" s="20" t="str">
        <x:f>IF(A357="","",ROUND(ROUND(E357*100,0)*'Prestamo'!$B$12/100,0)/100)</x:f>
      </x:c>
      <x:c r="G357" s="28" t="str">
        <x:f>IF(A357="","",ROUND(SUM(D357:F357),2))</x:f>
      </x:c>
      <x:c r="H357" s="20" t="str">
        <x:f>IF(A357="","",ROUND(C357-D357,2))</x:f>
      </x:c>
    </x:row>
    <x:row r="358" ht="23" customHeight="1">
      <x:c r="A358" s="27" t="str">
        <x:f>IF(AND('Prestamo'!$B$18="Listo",ROW()-4&lt;='Prestamo'!$B$9),ROW()-4,"")</x:f>
      </x:c>
      <x:c r="B358" s="27" t="str">
        <x:f>IF(A358="","",A358*'Prestamo'!$B$10)</x:f>
      </x:c>
      <x:c r="C358" s="20" t="str">
        <x:f>IF(A358="","",H357)</x:f>
      </x:c>
      <x:c r="D358" s="20" t="str">
        <x:f>IF(A358="","",IF(A358='Prestamo'!$B$9,C358,MIN(ROUND(C358*100,0)-('Prestamo'!$B$9-A358),IF(AND('Prestamo'!$B$13="Pagos iguales",'Prestamo'!$B$8&gt;0),'Prestamo'!$B$22-ROUND(E358*100,0)-ROUND(F358*100,0),'Prestamo'!$B$23+IF(A358&lt;='Prestamo'!$B$24,1,0)))/100))</x:f>
      </x:c>
      <x:c r="E358" s="20" t="str">
        <x:f>IF(A358="","",ROUND(ROUND(C358*100,0)*ROUND('Prestamo'!$B$8*100,0)*'Prestamo'!$B$10/(10000*'Prestamo'!$B$11),0)/100)</x:f>
      </x:c>
      <x:c r="F358" s="20" t="str">
        <x:f>IF(A358="","",ROUND(ROUND(E358*100,0)*'Prestamo'!$B$12/100,0)/100)</x:f>
      </x:c>
      <x:c r="G358" s="28" t="str">
        <x:f>IF(A358="","",ROUND(SUM(D358:F358),2))</x:f>
      </x:c>
      <x:c r="H358" s="20" t="str">
        <x:f>IF(A358="","",ROUND(C358-D358,2))</x:f>
      </x:c>
    </x:row>
    <x:row r="359" ht="23" customHeight="1">
      <x:c r="A359" s="27" t="str">
        <x:f>IF(AND('Prestamo'!$B$18="Listo",ROW()-4&lt;='Prestamo'!$B$9),ROW()-4,"")</x:f>
      </x:c>
      <x:c r="B359" s="27" t="str">
        <x:f>IF(A359="","",A359*'Prestamo'!$B$10)</x:f>
      </x:c>
      <x:c r="C359" s="20" t="str">
        <x:f>IF(A359="","",H358)</x:f>
      </x:c>
      <x:c r="D359" s="20" t="str">
        <x:f>IF(A359="","",IF(A359='Prestamo'!$B$9,C359,MIN(ROUND(C359*100,0)-('Prestamo'!$B$9-A359),IF(AND('Prestamo'!$B$13="Pagos iguales",'Prestamo'!$B$8&gt;0),'Prestamo'!$B$22-ROUND(E359*100,0)-ROUND(F359*100,0),'Prestamo'!$B$23+IF(A359&lt;='Prestamo'!$B$24,1,0)))/100))</x:f>
      </x:c>
      <x:c r="E359" s="20" t="str">
        <x:f>IF(A359="","",ROUND(ROUND(C359*100,0)*ROUND('Prestamo'!$B$8*100,0)*'Prestamo'!$B$10/(10000*'Prestamo'!$B$11),0)/100)</x:f>
      </x:c>
      <x:c r="F359" s="20" t="str">
        <x:f>IF(A359="","",ROUND(ROUND(E359*100,0)*'Prestamo'!$B$12/100,0)/100)</x:f>
      </x:c>
      <x:c r="G359" s="28" t="str">
        <x:f>IF(A359="","",ROUND(SUM(D359:F359),2))</x:f>
      </x:c>
      <x:c r="H359" s="20" t="str">
        <x:f>IF(A359="","",ROUND(C359-D359,2))</x:f>
      </x:c>
    </x:row>
    <x:row r="360" ht="23" customHeight="1">
      <x:c r="A360" s="27" t="str">
        <x:f>IF(AND('Prestamo'!$B$18="Listo",ROW()-4&lt;='Prestamo'!$B$9),ROW()-4,"")</x:f>
      </x:c>
      <x:c r="B360" s="27" t="str">
        <x:f>IF(A360="","",A360*'Prestamo'!$B$10)</x:f>
      </x:c>
      <x:c r="C360" s="20" t="str">
        <x:f>IF(A360="","",H359)</x:f>
      </x:c>
      <x:c r="D360" s="20" t="str">
        <x:f>IF(A360="","",IF(A360='Prestamo'!$B$9,C360,MIN(ROUND(C360*100,0)-('Prestamo'!$B$9-A360),IF(AND('Prestamo'!$B$13="Pagos iguales",'Prestamo'!$B$8&gt;0),'Prestamo'!$B$22-ROUND(E360*100,0)-ROUND(F360*100,0),'Prestamo'!$B$23+IF(A360&lt;='Prestamo'!$B$24,1,0)))/100))</x:f>
      </x:c>
      <x:c r="E360" s="20" t="str">
        <x:f>IF(A360="","",ROUND(ROUND(C360*100,0)*ROUND('Prestamo'!$B$8*100,0)*'Prestamo'!$B$10/(10000*'Prestamo'!$B$11),0)/100)</x:f>
      </x:c>
      <x:c r="F360" s="20" t="str">
        <x:f>IF(A360="","",ROUND(ROUND(E360*100,0)*'Prestamo'!$B$12/100,0)/100)</x:f>
      </x:c>
      <x:c r="G360" s="28" t="str">
        <x:f>IF(A360="","",ROUND(SUM(D360:F360),2))</x:f>
      </x:c>
      <x:c r="H360" s="20" t="str">
        <x:f>IF(A360="","",ROUND(C360-D360,2))</x:f>
      </x:c>
    </x:row>
    <x:row r="361" ht="23" customHeight="1">
      <x:c r="A361" s="27" t="str">
        <x:f>IF(AND('Prestamo'!$B$18="Listo",ROW()-4&lt;='Prestamo'!$B$9),ROW()-4,"")</x:f>
      </x:c>
      <x:c r="B361" s="27" t="str">
        <x:f>IF(A361="","",A361*'Prestamo'!$B$10)</x:f>
      </x:c>
      <x:c r="C361" s="20" t="str">
        <x:f>IF(A361="","",H360)</x:f>
      </x:c>
      <x:c r="D361" s="20" t="str">
        <x:f>IF(A361="","",IF(A361='Prestamo'!$B$9,C361,MIN(ROUND(C361*100,0)-('Prestamo'!$B$9-A361),IF(AND('Prestamo'!$B$13="Pagos iguales",'Prestamo'!$B$8&gt;0),'Prestamo'!$B$22-ROUND(E361*100,0)-ROUND(F361*100,0),'Prestamo'!$B$23+IF(A361&lt;='Prestamo'!$B$24,1,0)))/100))</x:f>
      </x:c>
      <x:c r="E361" s="20" t="str">
        <x:f>IF(A361="","",ROUND(ROUND(C361*100,0)*ROUND('Prestamo'!$B$8*100,0)*'Prestamo'!$B$10/(10000*'Prestamo'!$B$11),0)/100)</x:f>
      </x:c>
      <x:c r="F361" s="20" t="str">
        <x:f>IF(A361="","",ROUND(ROUND(E361*100,0)*'Prestamo'!$B$12/100,0)/100)</x:f>
      </x:c>
      <x:c r="G361" s="28" t="str">
        <x:f>IF(A361="","",ROUND(SUM(D361:F361),2))</x:f>
      </x:c>
      <x:c r="H361" s="20" t="str">
        <x:f>IF(A361="","",ROUND(C361-D361,2))</x:f>
      </x:c>
    </x:row>
    <x:row r="362" ht="23" customHeight="1">
      <x:c r="A362" s="27" t="str">
        <x:f>IF(AND('Prestamo'!$B$18="Listo",ROW()-4&lt;='Prestamo'!$B$9),ROW()-4,"")</x:f>
      </x:c>
      <x:c r="B362" s="27" t="str">
        <x:f>IF(A362="","",A362*'Prestamo'!$B$10)</x:f>
      </x:c>
      <x:c r="C362" s="20" t="str">
        <x:f>IF(A362="","",H361)</x:f>
      </x:c>
      <x:c r="D362" s="20" t="str">
        <x:f>IF(A362="","",IF(A362='Prestamo'!$B$9,C362,MIN(ROUND(C362*100,0)-('Prestamo'!$B$9-A362),IF(AND('Prestamo'!$B$13="Pagos iguales",'Prestamo'!$B$8&gt;0),'Prestamo'!$B$22-ROUND(E362*100,0)-ROUND(F362*100,0),'Prestamo'!$B$23+IF(A362&lt;='Prestamo'!$B$24,1,0)))/100))</x:f>
      </x:c>
      <x:c r="E362" s="20" t="str">
        <x:f>IF(A362="","",ROUND(ROUND(C362*100,0)*ROUND('Prestamo'!$B$8*100,0)*'Prestamo'!$B$10/(10000*'Prestamo'!$B$11),0)/100)</x:f>
      </x:c>
      <x:c r="F362" s="20" t="str">
        <x:f>IF(A362="","",ROUND(ROUND(E362*100,0)*'Prestamo'!$B$12/100,0)/100)</x:f>
      </x:c>
      <x:c r="G362" s="28" t="str">
        <x:f>IF(A362="","",ROUND(SUM(D362:F362),2))</x:f>
      </x:c>
      <x:c r="H362" s="20" t="str">
        <x:f>IF(A362="","",ROUND(C362-D362,2))</x:f>
      </x:c>
    </x:row>
    <x:row r="363" ht="23" customHeight="1">
      <x:c r="A363" s="27" t="str">
        <x:f>IF(AND('Prestamo'!$B$18="Listo",ROW()-4&lt;='Prestamo'!$B$9),ROW()-4,"")</x:f>
      </x:c>
      <x:c r="B363" s="27" t="str">
        <x:f>IF(A363="","",A363*'Prestamo'!$B$10)</x:f>
      </x:c>
      <x:c r="C363" s="20" t="str">
        <x:f>IF(A363="","",H362)</x:f>
      </x:c>
      <x:c r="D363" s="20" t="str">
        <x:f>IF(A363="","",IF(A363='Prestamo'!$B$9,C363,MIN(ROUND(C363*100,0)-('Prestamo'!$B$9-A363),IF(AND('Prestamo'!$B$13="Pagos iguales",'Prestamo'!$B$8&gt;0),'Prestamo'!$B$22-ROUND(E363*100,0)-ROUND(F363*100,0),'Prestamo'!$B$23+IF(A363&lt;='Prestamo'!$B$24,1,0)))/100))</x:f>
      </x:c>
      <x:c r="E363" s="20" t="str">
        <x:f>IF(A363="","",ROUND(ROUND(C363*100,0)*ROUND('Prestamo'!$B$8*100,0)*'Prestamo'!$B$10/(10000*'Prestamo'!$B$11),0)/100)</x:f>
      </x:c>
      <x:c r="F363" s="20" t="str">
        <x:f>IF(A363="","",ROUND(ROUND(E363*100,0)*'Prestamo'!$B$12/100,0)/100)</x:f>
      </x:c>
      <x:c r="G363" s="28" t="str">
        <x:f>IF(A363="","",ROUND(SUM(D363:F363),2))</x:f>
      </x:c>
      <x:c r="H363" s="20" t="str">
        <x:f>IF(A363="","",ROUND(C363-D363,2))</x:f>
      </x:c>
    </x:row>
    <x:row r="364" ht="23" customHeight="1">
      <x:c r="A364" s="27" t="str">
        <x:f>IF(AND('Prestamo'!$B$18="Listo",ROW()-4&lt;='Prestamo'!$B$9),ROW()-4,"")</x:f>
      </x:c>
      <x:c r="B364" s="27" t="str">
        <x:f>IF(A364="","",A364*'Prestamo'!$B$10)</x:f>
      </x:c>
      <x:c r="C364" s="20" t="str">
        <x:f>IF(A364="","",H363)</x:f>
      </x:c>
      <x:c r="D364" s="20" t="str">
        <x:f>IF(A364="","",IF(A364='Prestamo'!$B$9,C364,MIN(ROUND(C364*100,0)-('Prestamo'!$B$9-A364),IF(AND('Prestamo'!$B$13="Pagos iguales",'Prestamo'!$B$8&gt;0),'Prestamo'!$B$22-ROUND(E364*100,0)-ROUND(F364*100,0),'Prestamo'!$B$23+IF(A364&lt;='Prestamo'!$B$24,1,0)))/100))</x:f>
      </x:c>
      <x:c r="E364" s="20" t="str">
        <x:f>IF(A364="","",ROUND(ROUND(C364*100,0)*ROUND('Prestamo'!$B$8*100,0)*'Prestamo'!$B$10/(10000*'Prestamo'!$B$11),0)/100)</x:f>
      </x:c>
      <x:c r="F364" s="20" t="str">
        <x:f>IF(A364="","",ROUND(ROUND(E364*100,0)*'Prestamo'!$B$12/100,0)/100)</x:f>
      </x:c>
      <x:c r="G364" s="28" t="str">
        <x:f>IF(A364="","",ROUND(SUM(D364:F364),2))</x:f>
      </x:c>
      <x:c r="H364" s="20" t="str">
        <x:f>IF(A364="","",ROUND(C364-D364,2))</x:f>
      </x:c>
    </x:row>
  </x:sheetData>
  <x:conditionalFormatting sqref="A5:H364">
    <x:cfRule type="expression" dxfId="1" priority="1">
      <x:formula>AND($A5&lt;&gt;"",MOD($A5,2)=0)</x:formula>
    </x:cfRule>
  </x:conditionalFormatting>
  <x:pageMargins left="0.7" right="0.7" top="0.75" bottom="0.75" header="0.3" footer="0.3"/>
</x:worksheet>
</file>